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5.Mayo\Otros Estados\"/>
    </mc:Choice>
  </mc:AlternateContent>
  <bookViews>
    <workbookView xWindow="0" yWindow="0" windowWidth="28800" windowHeight="12000"/>
  </bookViews>
  <sheets>
    <sheet name="EstadoCambiosPatrimonioNeto" sheetId="4" r:id="rId1"/>
    <sheet name="Data" sheetId="5" r:id="rId2"/>
    <sheet name="ECP" sheetId="6" r:id="rId3"/>
  </sheets>
  <definedNames>
    <definedName name="_xlnm.Print_Area" localSheetId="0">EstadoCambiosPatrimonioNeto!$A$1:$K$40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D2" i="5" l="1"/>
  <c r="B11" i="4" s="1"/>
  <c r="C2" i="5"/>
  <c r="B2" i="5"/>
  <c r="M1" i="5" s="1"/>
  <c r="B1" i="4" s="1"/>
  <c r="B4" i="4" l="1"/>
  <c r="D2" i="6"/>
  <c r="D42" i="6"/>
  <c r="D41" i="6"/>
  <c r="D39" i="6"/>
  <c r="D38" i="6"/>
  <c r="D37" i="6"/>
  <c r="D34" i="6"/>
  <c r="D33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8" i="6"/>
  <c r="D7" i="6"/>
  <c r="D6" i="6"/>
  <c r="D5" i="6"/>
  <c r="D4" i="6"/>
  <c r="D3" i="6"/>
  <c r="K30" i="4"/>
  <c r="K29" i="4"/>
  <c r="K28" i="4"/>
  <c r="K27" i="4"/>
  <c r="K26" i="4"/>
  <c r="K25" i="4"/>
  <c r="K24" i="4"/>
  <c r="D21" i="6" s="1"/>
  <c r="K23" i="4"/>
  <c r="D20" i="6" s="1"/>
  <c r="K22" i="4"/>
  <c r="K21" i="4"/>
  <c r="K20" i="4"/>
  <c r="K19" i="4"/>
  <c r="K18" i="4"/>
  <c r="K17" i="4"/>
  <c r="K16" i="4"/>
  <c r="K15" i="4"/>
  <c r="K14" i="4"/>
  <c r="K13" i="4"/>
  <c r="K11" i="4"/>
  <c r="D9" i="6" s="1"/>
  <c r="J31" i="4"/>
  <c r="J32" i="4" s="1"/>
  <c r="I31" i="4"/>
  <c r="I32" i="4" s="1"/>
  <c r="H31" i="4"/>
  <c r="H32" i="4" s="1"/>
  <c r="D40" i="6" s="1"/>
  <c r="G31" i="4"/>
  <c r="G32" i="4" s="1"/>
  <c r="F31" i="4"/>
  <c r="F32" i="4" s="1"/>
  <c r="E31" i="4"/>
  <c r="E32" i="4" s="1"/>
  <c r="D31" i="4"/>
  <c r="D32" i="4" s="1"/>
  <c r="D36" i="6" s="1"/>
  <c r="D32" i="6" l="1"/>
  <c r="K31" i="4"/>
  <c r="K32" i="4" l="1"/>
  <c r="D43" i="6" s="1"/>
  <c r="D35" i="6"/>
  <c r="A2" i="6"/>
  <c r="A10" i="6"/>
  <c r="A18" i="6"/>
  <c r="A26" i="6"/>
  <c r="A34" i="6"/>
  <c r="A42" i="6"/>
  <c r="A23" i="6"/>
  <c r="A3" i="6"/>
  <c r="A11" i="6"/>
  <c r="A19" i="6"/>
  <c r="A27" i="6"/>
  <c r="A35" i="6"/>
  <c r="A43" i="6"/>
  <c r="A31" i="6"/>
  <c r="A4" i="6"/>
  <c r="A12" i="6"/>
  <c r="A20" i="6"/>
  <c r="A28" i="6"/>
  <c r="A36" i="6"/>
  <c r="A5" i="6"/>
  <c r="A13" i="6"/>
  <c r="A21" i="6"/>
  <c r="A29" i="6"/>
  <c r="A37" i="6"/>
  <c r="A6" i="6"/>
  <c r="A14" i="6"/>
  <c r="A22" i="6"/>
  <c r="A30" i="6"/>
  <c r="A38" i="6"/>
  <c r="A15" i="6"/>
  <c r="A41" i="6"/>
  <c r="A7" i="6"/>
  <c r="A39" i="6"/>
  <c r="A8" i="6"/>
  <c r="A16" i="6"/>
  <c r="A24" i="6"/>
  <c r="A32" i="6"/>
  <c r="A40" i="6"/>
  <c r="A9" i="6"/>
  <c r="A17" i="6"/>
  <c r="A25" i="6"/>
  <c r="A33" i="6"/>
</calcChain>
</file>

<file path=xl/sharedStrings.xml><?xml version="1.0" encoding="utf-8"?>
<sst xmlns="http://schemas.openxmlformats.org/spreadsheetml/2006/main" count="847" uniqueCount="760">
  <si>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</si>
  <si>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</si>
  <si>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</si>
  <si>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</si>
  <si>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</si>
  <si>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</si>
  <si>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</si>
  <si>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</si>
  <si>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</si>
  <si>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</si>
  <si>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IDEntidad</t>
  </si>
  <si>
    <t>Aprobado por:</t>
  </si>
  <si>
    <t>UnidadTiempoPeriodo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</si>
  <si>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</si>
  <si>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</si>
  <si>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</si>
  <si>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</si>
  <si>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</si>
  <si>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</si>
  <si>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</si>
  <si>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</si>
  <si>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</si>
  <si>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</si>
  <si>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</si>
  <si>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</si>
  <si>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</si>
  <si>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</si>
  <si>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</si>
  <si>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</si>
  <si>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</si>
  <si>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</si>
  <si>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</si>
  <si>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</si>
  <si>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</si>
  <si>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</si>
  <si>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</si>
  <si>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</si>
  <si>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</si>
  <si>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</si>
  <si>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</si>
  <si>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</si>
  <si>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</si>
  <si>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</si>
  <si>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</si>
  <si>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</si>
  <si>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</si>
  <si>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</si>
  <si>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</si>
  <si>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</si>
  <si>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</si>
  <si>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</si>
  <si>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</si>
  <si>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</si>
  <si>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</si>
  <si>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</si>
  <si>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</si>
  <si>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</si>
  <si>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</si>
  <si>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</si>
  <si>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</si>
  <si>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</si>
  <si>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</si>
  <si>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</si>
  <si>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</si>
  <si>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</si>
  <si>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</si>
  <si>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</si>
  <si>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</si>
  <si>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</si>
  <si>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</si>
  <si>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</si>
  <si>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</si>
  <si>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</si>
  <si>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</si>
  <si>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</si>
  <si>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</si>
  <si>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</si>
  <si>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</si>
  <si>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</si>
  <si>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</si>
  <si>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</si>
  <si>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</si>
  <si>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</si>
  <si>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</si>
  <si>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</si>
  <si>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</si>
  <si>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</si>
  <si>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</si>
  <si>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</si>
  <si>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</si>
  <si>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</si>
  <si>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</si>
  <si>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</si>
  <si>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</si>
  <si>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</si>
  <si>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</si>
  <si>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</si>
  <si>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</si>
  <si>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</si>
  <si>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</si>
  <si>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</si>
  <si>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</si>
  <si>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</si>
  <si>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</si>
  <si>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</si>
  <si>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</si>
  <si>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</si>
  <si>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</si>
  <si>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</si>
  <si>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</si>
  <si>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</si>
  <si>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</si>
  <si>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</si>
  <si>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</si>
  <si>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</si>
  <si>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</si>
  <si>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</si>
  <si>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</si>
  <si>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</si>
  <si>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</si>
  <si>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</si>
  <si>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</si>
  <si>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</si>
  <si>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</si>
  <si>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</si>
  <si>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</si>
  <si>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</si>
  <si>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</si>
  <si>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</si>
  <si>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</si>
  <si>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</si>
  <si>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</si>
  <si>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</si>
  <si>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</si>
  <si>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</si>
  <si>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</si>
  <si>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</si>
  <si>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</si>
  <si>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</si>
  <si>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</si>
  <si>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</si>
  <si>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</si>
  <si>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</si>
  <si>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</si>
  <si>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</si>
  <si>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</si>
  <si>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</si>
  <si>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</si>
  <si>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</si>
  <si>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</si>
  <si>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</si>
  <si>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</si>
  <si>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</si>
  <si>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</si>
  <si>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</si>
  <si>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</si>
  <si>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</si>
  <si>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</si>
  <si>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</si>
  <si>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</si>
  <si>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</si>
  <si>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</si>
  <si>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</si>
  <si>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</si>
  <si>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</si>
  <si>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</si>
  <si>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</si>
  <si>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</si>
  <si>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</si>
  <si>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</si>
  <si>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</si>
  <si>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</si>
  <si>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</si>
  <si>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</si>
  <si>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</si>
  <si>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</si>
  <si>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</si>
  <si>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</si>
  <si>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</si>
  <si>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</si>
  <si>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</si>
  <si>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</si>
  <si>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</si>
  <si>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</si>
  <si>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</si>
  <si>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</si>
  <si>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</si>
  <si>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</si>
  <si>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</si>
  <si>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</si>
  <si>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</si>
  <si>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</si>
  <si>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</si>
  <si>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</si>
  <si>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</si>
  <si>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</si>
  <si>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</si>
  <si>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</si>
  <si>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</si>
  <si>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</si>
  <si>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</si>
  <si>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</si>
  <si>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</si>
  <si>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</si>
  <si>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</si>
  <si>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</si>
  <si>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</si>
  <si>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</si>
  <si>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</si>
  <si>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</si>
  <si>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</si>
  <si>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</si>
  <si>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</si>
  <si>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</si>
  <si>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</si>
  <si>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</si>
  <si>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</si>
  <si>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</si>
  <si>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</si>
  <si>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</si>
  <si>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</si>
  <si>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</si>
  <si>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</si>
  <si>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</si>
  <si>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</si>
  <si>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</si>
  <si>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</si>
  <si>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</si>
  <si>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</si>
  <si>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</si>
  <si>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</si>
  <si>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</si>
  <si>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</si>
  <si>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</si>
  <si>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</si>
  <si>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</si>
  <si>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</si>
  <si>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</si>
  <si>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</si>
  <si>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</si>
  <si>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</si>
  <si>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</si>
  <si>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</si>
  <si>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</si>
  <si>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</si>
  <si>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</si>
  <si>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</si>
  <si>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</si>
  <si>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</si>
  <si>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</si>
  <si>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</si>
  <si>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</si>
  <si>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</si>
  <si>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</si>
  <si>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</si>
  <si>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</si>
  <si>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</si>
  <si>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</si>
  <si>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</si>
  <si>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</si>
  <si>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</si>
  <si>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</si>
  <si>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</si>
  <si>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</si>
  <si>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</si>
  <si>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</si>
  <si>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</si>
  <si>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</si>
  <si>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</si>
  <si>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</si>
  <si>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</si>
  <si>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</si>
  <si>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</si>
  <si>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</si>
  <si>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</si>
  <si>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</si>
  <si>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</si>
  <si>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</si>
  <si>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</si>
  <si>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</si>
  <si>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</si>
  <si>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</si>
  <si>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</si>
  <si>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</si>
  <si>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</si>
  <si>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</si>
  <si>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</si>
  <si>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</si>
  <si>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</si>
  <si>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</si>
  <si>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</si>
  <si>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</si>
  <si>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</si>
  <si>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</si>
  <si>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</si>
  <si>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</si>
  <si>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</si>
  <si>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</si>
  <si>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</si>
  <si>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</si>
  <si>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</si>
  <si>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</si>
  <si>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</si>
  <si>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</si>
  <si>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</si>
  <si>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</si>
  <si>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</si>
  <si>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</si>
  <si>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</si>
  <si>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</si>
  <si>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</si>
  <si>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</si>
  <si>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</si>
  <si>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</si>
  <si>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</si>
  <si>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</si>
  <si>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</si>
  <si>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</si>
  <si>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</si>
  <si>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</si>
  <si>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</si>
  <si>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</si>
  <si>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</si>
  <si>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</si>
  <si>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</si>
  <si>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</si>
  <si>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</si>
  <si>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</si>
  <si>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</si>
  <si>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</si>
  <si>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</si>
  <si>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</si>
  <si>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</si>
  <si>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</si>
  <si>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</si>
  <si>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</si>
  <si>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</si>
  <si>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</si>
  <si>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</si>
  <si>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</si>
  <si>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</si>
  <si>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</si>
  <si>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</si>
  <si>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</si>
  <si>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</si>
  <si>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</si>
  <si>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</si>
  <si>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</si>
  <si>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</si>
  <si>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</si>
  <si>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</si>
  <si>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</si>
  <si>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</si>
  <si>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</si>
  <si>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</si>
  <si>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</si>
  <si>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</si>
  <si>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</si>
  <si>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</si>
  <si>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</si>
  <si>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</si>
  <si>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</si>
  <si>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</si>
  <si>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</si>
  <si>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</si>
  <si>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</si>
  <si>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</si>
  <si>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</si>
  <si>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</si>
  <si>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</si>
  <si>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</si>
  <si>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</si>
  <si>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</si>
  <si>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</si>
  <si>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</si>
  <si>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</si>
  <si>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</si>
  <si>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</si>
  <si>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</si>
  <si>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</si>
  <si>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</si>
  <si>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</si>
  <si>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</si>
  <si>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</si>
  <si>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</si>
  <si>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</si>
  <si>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</si>
  <si>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</si>
  <si>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</si>
  <si>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</si>
  <si>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</si>
  <si>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</si>
  <si>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</si>
  <si>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</si>
  <si>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</si>
  <si>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</si>
  <si>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</si>
  <si>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</si>
  <si>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</si>
  <si>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</si>
  <si>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</si>
  <si>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</si>
  <si>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</si>
  <si>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</si>
  <si>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</si>
  <si>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</si>
  <si>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</si>
  <si>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</si>
  <si>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</si>
  <si>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</si>
  <si>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</si>
  <si>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</si>
  <si>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</si>
  <si>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</si>
  <si>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</si>
  <si>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</si>
  <si>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</si>
  <si>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</si>
  <si>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</si>
  <si>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</si>
  <si>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</si>
  <si>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</si>
  <si>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</si>
  <si>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</si>
  <si>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</si>
  <si>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</si>
  <si>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</si>
  <si>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</si>
  <si>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</si>
  <si>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</si>
  <si>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</si>
  <si>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</si>
  <si>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</si>
  <si>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</si>
  <si>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</si>
  <si>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</si>
  <si>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</si>
  <si>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</si>
  <si>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</si>
  <si>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</si>
  <si>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</si>
  <si>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</si>
  <si>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</si>
  <si>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</si>
  <si>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</si>
  <si>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</si>
  <si>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</si>
  <si>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</si>
  <si>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</si>
  <si>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</si>
  <si>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</si>
  <si>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</si>
  <si>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</si>
  <si>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</si>
  <si>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</si>
  <si>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</si>
  <si>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</si>
  <si>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</si>
  <si>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</si>
  <si>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</si>
  <si>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</si>
  <si>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</si>
  <si>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</si>
  <si>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</si>
  <si>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</si>
  <si>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</si>
  <si>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</si>
  <si>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</si>
  <si>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</si>
  <si>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</si>
  <si>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</si>
  <si>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</si>
  <si>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</si>
  <si>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</si>
  <si>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</si>
  <si>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</si>
  <si>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</si>
  <si>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</si>
  <si>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</si>
  <si>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</si>
  <si>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</si>
  <si>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</si>
  <si>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</si>
  <si>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</si>
  <si>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</si>
  <si>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</si>
  <si>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</si>
  <si>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</si>
  <si>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</si>
  <si>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</si>
  <si>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</si>
  <si>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</si>
  <si>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</si>
  <si>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</si>
  <si>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</si>
  <si>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</si>
  <si>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</si>
  <si>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</si>
  <si>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</si>
  <si>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</si>
  <si>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</si>
  <si>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</si>
  <si>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</si>
  <si>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</si>
  <si>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</si>
  <si>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</si>
  <si>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</si>
  <si>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</si>
  <si>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</si>
  <si>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</si>
  <si>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</si>
  <si>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</si>
  <si>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</si>
  <si>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</si>
  <si>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</si>
  <si>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</si>
  <si>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</si>
  <si>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</si>
  <si>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</si>
  <si>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</si>
  <si>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</si>
  <si>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</si>
  <si>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</si>
  <si>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</si>
  <si>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</si>
  <si>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</si>
  <si>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</si>
  <si>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</si>
  <si>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</si>
  <si>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</si>
  <si>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</si>
  <si>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</si>
  <si>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</si>
  <si>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</si>
  <si>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</si>
  <si>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</si>
  <si>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</si>
  <si>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</si>
  <si>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</si>
  <si>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</si>
  <si>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</si>
  <si>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</si>
  <si>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</si>
  <si>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</si>
  <si>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</si>
  <si>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</si>
  <si>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</si>
  <si>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</si>
  <si>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</si>
  <si>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</si>
  <si>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</si>
  <si>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</si>
  <si>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</si>
  <si>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</si>
  <si>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</si>
  <si>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</si>
  <si>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</si>
  <si>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</si>
  <si>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</si>
  <si>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</si>
  <si>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</si>
  <si>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</si>
  <si>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</si>
  <si>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</si>
  <si>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</si>
  <si>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</si>
  <si>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</si>
  <si>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</si>
  <si>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</si>
  <si>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</si>
  <si>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</si>
  <si>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</si>
  <si>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</si>
  <si>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</si>
  <si>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</si>
  <si>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</si>
  <si>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</si>
  <si>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</si>
  <si>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</si>
  <si>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</si>
  <si>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</si>
  <si>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</si>
  <si>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</si>
  <si>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</si>
  <si>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</si>
  <si>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</si>
  <si>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</si>
  <si>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</si>
  <si>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</si>
  <si>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</si>
  <si>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</si>
  <si>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</si>
  <si>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</si>
  <si>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</si>
  <si>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</si>
  <si>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</si>
  <si>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</si>
  <si>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</si>
  <si>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</si>
  <si>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</si>
  <si>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</si>
  <si>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</si>
  <si>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</si>
  <si>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</si>
  <si>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</si>
  <si>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</si>
  <si>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</si>
  <si>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</si>
  <si>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</si>
  <si>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</si>
  <si>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</si>
  <si>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</si>
  <si>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</si>
  <si>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</si>
  <si>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</si>
  <si>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</si>
  <si>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</si>
  <si>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</si>
  <si>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</si>
  <si>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</si>
  <si>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</si>
  <si>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</si>
  <si>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</si>
  <si>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</si>
  <si>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</si>
  <si>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</si>
  <si>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</si>
  <si>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</si>
  <si>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</si>
  <si>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</si>
  <si>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</si>
  <si>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</si>
  <si>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</si>
  <si>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</si>
  <si>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</si>
  <si>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</si>
  <si>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</si>
  <si>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</si>
  <si>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</si>
  <si>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</si>
  <si>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</si>
  <si>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</si>
  <si>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</si>
  <si>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</si>
  <si>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</si>
  <si>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</si>
  <si>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</si>
  <si>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</si>
  <si>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</si>
  <si>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</si>
  <si>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</si>
  <si>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</si>
  <si>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</si>
  <si>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</si>
  <si>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</si>
  <si>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</si>
  <si>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</si>
  <si>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</si>
  <si>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</si>
  <si>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</si>
  <si>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</si>
  <si>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</si>
  <si>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</si>
  <si>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</si>
  <si>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</si>
  <si>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</si>
  <si>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</si>
  <si>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</si>
  <si>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</si>
  <si>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</si>
  <si>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</si>
  <si>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</si>
  <si>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</si>
  <si>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</si>
  <si>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</si>
  <si>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</si>
  <si>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</si>
  <si>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</si>
  <si>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</si>
  <si>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</si>
  <si>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</si>
  <si>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</si>
  <si>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</si>
  <si>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</si>
  <si>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</si>
  <si>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</si>
  <si>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</si>
  <si>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</si>
  <si>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</si>
  <si>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</si>
  <si>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</si>
  <si>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</si>
  <si>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</si>
  <si>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</si>
  <si>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</si>
  <si>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</si>
  <si>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</si>
  <si>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</si>
  <si>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</si>
  <si>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</si>
  <si>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</si>
  <si>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</si>
  <si>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</si>
  <si>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</si>
  <si>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ENTIDAD</t>
  </si>
  <si>
    <t>CUENTA</t>
  </si>
  <si>
    <t>MOVIMIENTO</t>
  </si>
  <si>
    <t>SALDO</t>
  </si>
  <si>
    <t>3.1.1.</t>
  </si>
  <si>
    <t>INICIAL</t>
  </si>
  <si>
    <t>3.1.2.</t>
  </si>
  <si>
    <t>3.1.3.</t>
  </si>
  <si>
    <t>3.1.4.</t>
  </si>
  <si>
    <t>3.1.5.</t>
  </si>
  <si>
    <t>3.2.1.</t>
  </si>
  <si>
    <t>3.2.2.</t>
  </si>
  <si>
    <t>3.</t>
  </si>
  <si>
    <t>VARIACION</t>
  </si>
  <si>
    <t>FINAL</t>
  </si>
  <si>
    <t>B1</t>
  </si>
  <si>
    <t>28 de Febrero</t>
  </si>
  <si>
    <t>B2</t>
  </si>
  <si>
    <t>30 de Abril</t>
  </si>
  <si>
    <t>B3</t>
  </si>
  <si>
    <t>30 de Junio</t>
  </si>
  <si>
    <t>B4</t>
  </si>
  <si>
    <t>31 de Agosto</t>
  </si>
  <si>
    <t>B5</t>
  </si>
  <si>
    <t>31 de Octubre</t>
  </si>
  <si>
    <t>B6</t>
  </si>
  <si>
    <t>31 de Diciembre</t>
  </si>
  <si>
    <t>T1</t>
  </si>
  <si>
    <t>31 de Marzo</t>
  </si>
  <si>
    <t>T2</t>
  </si>
  <si>
    <t>T3</t>
  </si>
  <si>
    <t>30 de Setiembre</t>
  </si>
  <si>
    <t>T4</t>
  </si>
  <si>
    <t>C1</t>
  </si>
  <si>
    <t>C2</t>
  </si>
  <si>
    <t>C3</t>
  </si>
  <si>
    <t>S1</t>
  </si>
  <si>
    <t>S2</t>
  </si>
  <si>
    <t>A1</t>
  </si>
  <si>
    <t>M01</t>
  </si>
  <si>
    <t>31 de Enero</t>
  </si>
  <si>
    <t>M02</t>
  </si>
  <si>
    <t>M04</t>
  </si>
  <si>
    <t>M05</t>
  </si>
  <si>
    <t>31 de Mayo</t>
  </si>
  <si>
    <t>M07</t>
  </si>
  <si>
    <t>31 de Julio</t>
  </si>
  <si>
    <t>M08</t>
  </si>
  <si>
    <t>M10</t>
  </si>
  <si>
    <t>M11</t>
  </si>
  <si>
    <t>30 de Noviembre</t>
  </si>
  <si>
    <t>FileName</t>
  </si>
  <si>
    <t>Gerardo Cordero Arguedas</t>
  </si>
  <si>
    <t>Contador Municipal</t>
  </si>
  <si>
    <t>Ana Margoth Mora Navarro</t>
  </si>
  <si>
    <t>Alcaldesa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</si>
</sst>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0" borderId="0"/>
    <xf numFmtId="43" fontId="2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Font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Border="1" applyAlignment="1">
      <alignment vertical="center"/>
    </xf>
    <xf numFmtId="4" fontId="14" fillId="0" borderId="5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4" fontId="17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4" fontId="7" fillId="3" borderId="0" xfId="0" applyNumberFormat="1" applyFont="1" applyFill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9" fontId="21" fillId="7" borderId="3" xfId="0" quotePrefix="1" applyNumberFormat="1" applyFont="1" applyFill="1" applyBorder="1" applyAlignment="1">
      <alignment horizontal="center"/>
    </xf>
    <xf numFmtId="4" fontId="15" fillId="8" borderId="13" xfId="0" applyNumberFormat="1" applyFont="1" applyFill="1" applyBorder="1" applyAlignment="1">
      <alignment horizontal="center"/>
    </xf>
    <xf numFmtId="4" fontId="15" fillId="8" borderId="13" xfId="0" applyNumberFormat="1" applyFont="1" applyFill="1" applyBorder="1"/>
    <xf numFmtId="4" fontId="15" fillId="8" borderId="14" xfId="0" applyNumberFormat="1" applyFont="1" applyFill="1" applyBorder="1"/>
    <xf numFmtId="4" fontId="15" fillId="0" borderId="13" xfId="0" applyNumberFormat="1" applyFont="1" applyBorder="1" applyAlignment="1">
      <alignment horizontal="center"/>
    </xf>
    <xf numFmtId="4" fontId="15" fillId="0" borderId="13" xfId="0" applyNumberFormat="1" applyFont="1" applyBorder="1"/>
    <xf numFmtId="4" fontId="15" fillId="0" borderId="14" xfId="0" applyNumberFormat="1" applyFont="1" applyBorder="1"/>
    <xf numFmtId="4" fontId="15" fillId="0" borderId="15" xfId="0" applyNumberFormat="1" applyFont="1" applyBorder="1" applyAlignment="1">
      <alignment horizontal="center"/>
    </xf>
    <xf numFmtId="4" fontId="15" fillId="0" borderId="15" xfId="0" applyNumberFormat="1" applyFont="1" applyBorder="1"/>
    <xf numFmtId="4" fontId="15" fillId="0" borderId="16" xfId="0" applyNumberFormat="1" applyFont="1" applyBorder="1"/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49" fontId="0" fillId="0" borderId="0" xfId="0" applyNumberFormat="1"/>
    <xf numFmtId="4" fontId="7" fillId="0" borderId="1" xfId="0" applyNumberFormat="1" applyFont="1" applyBorder="1" applyAlignment="1" applyProtection="1">
      <alignment horizontal="center" vertical="center" wrapText="1"/>
    </xf>
    <xf numFmtId="0" fontId="19" fillId="5" borderId="0" xfId="0" applyFont="1" applyFill="1" applyAlignment="1">
      <alignment vertical="center"/>
    </xf>
    <xf numFmtId="43" fontId="5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indexed="64"/>
        </top>
        <bottom style="thin">
          <color theme="4" tint="0.39997558519241921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ECP" displayName="ECP" ref="A1:D43" totalsRowShown="0" headerRowDxfId="7" headerRowBorderDxfId="6" tableBorderDxfId="5" totalsRowBorderDxfId="4">
  <autoFilter ref="A1:D43"/>
  <tableColumns count="4">
    <tableColumn id="1" name="ENTIDAD" dataDxfId="3">
      <calculatedColumnFormula>IFERROR(Data!$B$2,"")</calculatedColumnFormula>
    </tableColumn>
    <tableColumn id="2" name="CUENTA" dataDxfId="2"/>
    <tableColumn id="3" name="MOVIMIENTO" dataDxfId="1"/>
    <tableColumn id="4" name="SALDO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topLeftCell="A28" zoomScaleNormal="100" workbookViewId="0">
      <selection activeCell="H25" sqref="H25"/>
    </sheetView>
  </sheetViews>
  <sheetFormatPr baseColWidth="10" defaultColWidth="11.42578125" defaultRowHeight="16.5" x14ac:dyDescent="0.25"/>
  <cols>
    <col min="1" max="1" width="12.42578125" style="27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5" customWidth="1"/>
    <col min="9" max="11" width="24.85546875" style="5" customWidth="1"/>
    <col min="12" max="12" width="11.42578125" style="5"/>
    <col min="13" max="13" width="15.85546875" style="5" bestFit="1" customWidth="1"/>
    <col min="14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A1" s="50"/>
      <c r="B1" s="51" t="str">
        <f ca="1">IF(Data!A2="","",Data!M1)</f>
        <v>Municipalidad de Buenos Aires</v>
      </c>
      <c r="C1" s="51"/>
      <c r="D1" s="51"/>
      <c r="E1" s="51"/>
      <c r="F1" s="51"/>
      <c r="G1" s="51"/>
      <c r="H1" s="51"/>
      <c r="I1" s="51"/>
      <c r="J1" s="51"/>
      <c r="K1" s="51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51" t="s">
        <v>678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21" customFormat="1" ht="18" x14ac:dyDescent="0.25">
      <c r="A4" s="52"/>
      <c r="B4" s="51" t="str">
        <f ca="1">IF(Data!A2="","",CONCATENATE("Del 01 de enero ",Data!$D$2," al ",VLOOKUP(Data!C2,Data!F1:H24,2,FALSE)," ","de"," ",Data!D2))</f>
        <v>Del 01 de enero 2024 al 31 de Mayo de 2024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s="21" customFormat="1" ht="17.25" customHeight="1" x14ac:dyDescent="0.25">
      <c r="A5" s="53" t="s">
        <v>679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21" customFormat="1" ht="15" customHeight="1" x14ac:dyDescent="0.25">
      <c r="A6" s="73" t="s">
        <v>685</v>
      </c>
      <c r="B6" s="73" t="s">
        <v>0</v>
      </c>
      <c r="C6" s="76"/>
      <c r="D6" s="64" t="s">
        <v>1</v>
      </c>
      <c r="E6" s="58" t="s">
        <v>2</v>
      </c>
      <c r="F6" s="58" t="s">
        <v>3</v>
      </c>
      <c r="G6" s="58" t="s">
        <v>4</v>
      </c>
      <c r="H6" s="58" t="s">
        <v>5</v>
      </c>
      <c r="I6" s="58" t="s">
        <v>13</v>
      </c>
      <c r="J6" s="58" t="s">
        <v>14</v>
      </c>
      <c r="K6" s="61" t="s">
        <v>686</v>
      </c>
    </row>
    <row r="7" spans="1:11" ht="15" customHeight="1" x14ac:dyDescent="0.25">
      <c r="A7" s="74"/>
      <c r="B7" s="74"/>
      <c r="C7" s="77"/>
      <c r="D7" s="65"/>
      <c r="E7" s="59"/>
      <c r="F7" s="59"/>
      <c r="G7" s="59"/>
      <c r="H7" s="59"/>
      <c r="I7" s="59"/>
      <c r="J7" s="59"/>
      <c r="K7" s="62"/>
    </row>
    <row r="8" spans="1:11" s="6" customFormat="1" ht="15" customHeight="1" x14ac:dyDescent="0.25">
      <c r="A8" s="74"/>
      <c r="B8" s="74"/>
      <c r="C8" s="77"/>
      <c r="D8" s="66"/>
      <c r="E8" s="60"/>
      <c r="F8" s="60"/>
      <c r="G8" s="60"/>
      <c r="H8" s="60"/>
      <c r="I8" s="60"/>
      <c r="J8" s="60"/>
      <c r="K8" s="63"/>
    </row>
    <row r="9" spans="1:11" s="6" customFormat="1" ht="12" customHeight="1" x14ac:dyDescent="0.25">
      <c r="A9" s="74"/>
      <c r="B9" s="74"/>
      <c r="C9" s="77"/>
      <c r="D9" s="71">
        <v>311</v>
      </c>
      <c r="E9" s="71">
        <v>312</v>
      </c>
      <c r="F9" s="71">
        <v>313</v>
      </c>
      <c r="G9" s="71">
        <v>314</v>
      </c>
      <c r="H9" s="71">
        <v>315</v>
      </c>
      <c r="I9" s="71">
        <v>321</v>
      </c>
      <c r="J9" s="71">
        <v>322</v>
      </c>
      <c r="K9" s="79"/>
    </row>
    <row r="10" spans="1:11" ht="12" customHeight="1" x14ac:dyDescent="0.25">
      <c r="A10" s="74"/>
      <c r="B10" s="75"/>
      <c r="C10" s="78"/>
      <c r="D10" s="72"/>
      <c r="E10" s="72"/>
      <c r="F10" s="72"/>
      <c r="G10" s="72"/>
      <c r="H10" s="72"/>
      <c r="I10" s="72"/>
      <c r="J10" s="72"/>
      <c r="K10" s="80"/>
    </row>
    <row r="11" spans="1:11" ht="27" customHeight="1" x14ac:dyDescent="0.25">
      <c r="B11" s="7" t="str">
        <f ca="1">IF(Data!A2="","","Saldos al 31/12/"&amp; Data!D2- 1)</f>
        <v>Saldos al 31/12/2023</v>
      </c>
      <c r="C11" s="8"/>
      <c r="D11" s="55">
        <v>0.52</v>
      </c>
      <c r="E11" s="9">
        <v>0</v>
      </c>
      <c r="F11" s="9">
        <v>0</v>
      </c>
      <c r="G11" s="9">
        <v>0</v>
      </c>
      <c r="H11" s="55">
        <v>164134318.71639001</v>
      </c>
      <c r="I11" s="9">
        <v>0</v>
      </c>
      <c r="J11" s="9">
        <v>0</v>
      </c>
      <c r="K11" s="9">
        <f>SUM(D11:J11)</f>
        <v>164134319.23639002</v>
      </c>
    </row>
    <row r="12" spans="1:11" s="39" customFormat="1" ht="25.5" customHeight="1" x14ac:dyDescent="0.25">
      <c r="A12" s="67" t="s">
        <v>15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ht="29.25" customHeight="1" x14ac:dyDescent="0.25">
      <c r="A13" s="27" t="s">
        <v>16</v>
      </c>
      <c r="B13" s="22" t="s">
        <v>17</v>
      </c>
      <c r="C13" s="15"/>
      <c r="D13" s="30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27" t="s">
        <v>18</v>
      </c>
      <c r="B14" s="22" t="s">
        <v>19</v>
      </c>
      <c r="C14" s="15"/>
      <c r="D14" s="30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ht="28.5" customHeight="1" x14ac:dyDescent="0.25">
      <c r="A15" s="27" t="s">
        <v>20</v>
      </c>
      <c r="B15" s="22" t="s">
        <v>21</v>
      </c>
      <c r="C15" s="15"/>
      <c r="D15" s="11"/>
      <c r="E15" s="30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27" t="s">
        <v>22</v>
      </c>
      <c r="B16" s="22" t="s">
        <v>23</v>
      </c>
      <c r="C16" s="15"/>
      <c r="D16" s="11"/>
      <c r="E16" s="30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3" ht="26.25" customHeight="1" x14ac:dyDescent="0.25">
      <c r="A17" s="28" t="s">
        <v>24</v>
      </c>
      <c r="B17" s="22" t="s">
        <v>25</v>
      </c>
      <c r="C17" s="15"/>
      <c r="D17" s="11"/>
      <c r="E17" s="11"/>
      <c r="F17" s="30">
        <v>0</v>
      </c>
      <c r="G17" s="10"/>
      <c r="H17" s="10"/>
      <c r="I17" s="11"/>
      <c r="J17" s="11"/>
      <c r="K17" s="9">
        <f t="shared" si="0"/>
        <v>0</v>
      </c>
    </row>
    <row r="18" spans="1:13" ht="26.25" customHeight="1" x14ac:dyDescent="0.25">
      <c r="A18" s="28" t="s">
        <v>26</v>
      </c>
      <c r="B18" s="22" t="s">
        <v>6</v>
      </c>
      <c r="C18" s="15"/>
      <c r="D18" s="11"/>
      <c r="E18" s="11"/>
      <c r="F18" s="30">
        <v>0</v>
      </c>
      <c r="G18" s="11"/>
      <c r="H18" s="11"/>
      <c r="I18" s="11"/>
      <c r="J18" s="11"/>
      <c r="K18" s="9">
        <f t="shared" si="0"/>
        <v>0</v>
      </c>
    </row>
    <row r="19" spans="1:13" ht="26.25" customHeight="1" x14ac:dyDescent="0.25">
      <c r="A19" s="27" t="s">
        <v>27</v>
      </c>
      <c r="B19" s="22" t="s">
        <v>28</v>
      </c>
      <c r="C19" s="15"/>
      <c r="D19" s="11"/>
      <c r="E19" s="11"/>
      <c r="F19" s="12"/>
      <c r="G19" s="30">
        <v>0</v>
      </c>
      <c r="H19" s="10"/>
      <c r="I19" s="11"/>
      <c r="J19" s="11"/>
      <c r="K19" s="9">
        <f t="shared" si="0"/>
        <v>0</v>
      </c>
    </row>
    <row r="20" spans="1:13" ht="26.25" customHeight="1" x14ac:dyDescent="0.25">
      <c r="A20" s="27" t="s">
        <v>29</v>
      </c>
      <c r="B20" s="22" t="s">
        <v>30</v>
      </c>
      <c r="C20" s="13"/>
      <c r="D20" s="11"/>
      <c r="E20" s="11"/>
      <c r="F20" s="12"/>
      <c r="G20" s="30">
        <v>0</v>
      </c>
      <c r="H20" s="11"/>
      <c r="I20" s="11"/>
      <c r="J20" s="11"/>
      <c r="K20" s="9">
        <f t="shared" si="0"/>
        <v>0</v>
      </c>
    </row>
    <row r="21" spans="1:13" ht="26.25" customHeight="1" x14ac:dyDescent="0.25">
      <c r="A21" s="27" t="s">
        <v>31</v>
      </c>
      <c r="B21" s="22" t="s">
        <v>32</v>
      </c>
      <c r="C21" s="15"/>
      <c r="D21" s="11"/>
      <c r="E21" s="11"/>
      <c r="F21" s="12"/>
      <c r="G21" s="30">
        <v>0</v>
      </c>
      <c r="H21" s="11"/>
      <c r="I21" s="10"/>
      <c r="J21" s="10"/>
      <c r="K21" s="9">
        <f t="shared" si="0"/>
        <v>0</v>
      </c>
    </row>
    <row r="22" spans="1:13" ht="26.25" customHeight="1" x14ac:dyDescent="0.25">
      <c r="A22" s="27" t="s">
        <v>33</v>
      </c>
      <c r="B22" s="22" t="s">
        <v>34</v>
      </c>
      <c r="C22" s="14"/>
      <c r="D22" s="11"/>
      <c r="E22" s="11"/>
      <c r="F22" s="12"/>
      <c r="G22" s="30">
        <v>0</v>
      </c>
      <c r="H22" s="11"/>
      <c r="I22" s="11"/>
      <c r="J22" s="11"/>
      <c r="K22" s="9">
        <f t="shared" si="0"/>
        <v>0</v>
      </c>
    </row>
    <row r="23" spans="1:13" ht="26.25" customHeight="1" x14ac:dyDescent="0.25">
      <c r="A23" s="27" t="s">
        <v>35</v>
      </c>
      <c r="B23" s="22" t="s">
        <v>36</v>
      </c>
      <c r="C23" s="15"/>
      <c r="D23" s="11"/>
      <c r="E23" s="11"/>
      <c r="F23" s="11"/>
      <c r="G23" s="11"/>
      <c r="H23" s="30">
        <v>-14819.379810035229</v>
      </c>
      <c r="I23" s="11"/>
      <c r="J23" s="11"/>
      <c r="K23" s="9">
        <f t="shared" si="0"/>
        <v>-14819.379810035229</v>
      </c>
    </row>
    <row r="24" spans="1:13" ht="26.25" customHeight="1" x14ac:dyDescent="0.25">
      <c r="A24" s="27" t="s">
        <v>37</v>
      </c>
      <c r="B24" s="22" t="s">
        <v>38</v>
      </c>
      <c r="C24" s="14"/>
      <c r="D24" s="11"/>
      <c r="E24" s="11"/>
      <c r="F24" s="11"/>
      <c r="G24" s="11"/>
      <c r="H24" s="30">
        <v>2449682.33</v>
      </c>
      <c r="I24" s="11"/>
      <c r="J24" s="11"/>
      <c r="K24" s="9">
        <f t="shared" si="0"/>
        <v>2449682.33</v>
      </c>
      <c r="M24" s="57"/>
    </row>
    <row r="25" spans="1:13" ht="33.75" customHeight="1" x14ac:dyDescent="0.25">
      <c r="A25" s="27" t="s">
        <v>39</v>
      </c>
      <c r="B25" s="22" t="s">
        <v>40</v>
      </c>
      <c r="C25" s="15"/>
      <c r="D25" s="11"/>
      <c r="E25" s="11"/>
      <c r="F25" s="11"/>
      <c r="G25" s="11"/>
      <c r="H25" s="10"/>
      <c r="I25" s="30">
        <v>0</v>
      </c>
      <c r="J25" s="11"/>
      <c r="K25" s="9">
        <f t="shared" si="0"/>
        <v>0</v>
      </c>
    </row>
    <row r="26" spans="1:13" ht="33.75" customHeight="1" x14ac:dyDescent="0.25">
      <c r="A26" s="27" t="s">
        <v>41</v>
      </c>
      <c r="B26" s="22" t="s">
        <v>42</v>
      </c>
      <c r="C26" s="15"/>
      <c r="D26" s="11"/>
      <c r="E26" s="11"/>
      <c r="F26" s="11"/>
      <c r="G26" s="11"/>
      <c r="H26" s="11"/>
      <c r="I26" s="30">
        <v>0</v>
      </c>
      <c r="J26" s="11"/>
      <c r="K26" s="9">
        <f t="shared" si="0"/>
        <v>0</v>
      </c>
    </row>
    <row r="27" spans="1:13" ht="33.75" customHeight="1" x14ac:dyDescent="0.25">
      <c r="A27" s="27" t="s">
        <v>43</v>
      </c>
      <c r="B27" s="22" t="s">
        <v>44</v>
      </c>
      <c r="C27" s="15"/>
      <c r="D27" s="11"/>
      <c r="E27" s="11"/>
      <c r="F27" s="11"/>
      <c r="G27" s="11"/>
      <c r="H27" s="11"/>
      <c r="I27" s="11"/>
      <c r="J27" s="31">
        <v>0</v>
      </c>
      <c r="K27" s="9">
        <f t="shared" si="0"/>
        <v>0</v>
      </c>
    </row>
    <row r="28" spans="1:13" ht="33.75" customHeight="1" x14ac:dyDescent="0.25">
      <c r="A28" s="27" t="s">
        <v>45</v>
      </c>
      <c r="B28" s="22" t="s">
        <v>46</v>
      </c>
      <c r="C28" s="15"/>
      <c r="D28" s="11"/>
      <c r="E28" s="11"/>
      <c r="F28" s="11"/>
      <c r="G28" s="11"/>
      <c r="H28" s="11"/>
      <c r="I28" s="11"/>
      <c r="J28" s="31">
        <v>0</v>
      </c>
      <c r="K28" s="9">
        <f t="shared" si="0"/>
        <v>0</v>
      </c>
    </row>
    <row r="29" spans="1:13" ht="33.75" customHeight="1" x14ac:dyDescent="0.25">
      <c r="A29" s="27" t="s">
        <v>47</v>
      </c>
      <c r="B29" s="22" t="s">
        <v>48</v>
      </c>
      <c r="C29" s="15"/>
      <c r="D29" s="11"/>
      <c r="E29" s="11"/>
      <c r="F29" s="11"/>
      <c r="G29" s="11"/>
      <c r="H29" s="11"/>
      <c r="I29" s="11"/>
      <c r="J29" s="31">
        <v>0</v>
      </c>
      <c r="K29" s="9">
        <f t="shared" si="0"/>
        <v>0</v>
      </c>
    </row>
    <row r="30" spans="1:13" ht="33.75" customHeight="1" x14ac:dyDescent="0.25">
      <c r="A30" s="27" t="s">
        <v>49</v>
      </c>
      <c r="B30" s="22" t="s">
        <v>50</v>
      </c>
      <c r="C30" s="15"/>
      <c r="D30" s="11"/>
      <c r="E30" s="11"/>
      <c r="F30" s="11"/>
      <c r="G30" s="11"/>
      <c r="H30" s="11"/>
      <c r="I30" s="11"/>
      <c r="J30" s="31">
        <v>0</v>
      </c>
      <c r="K30" s="9">
        <f t="shared" si="0"/>
        <v>0</v>
      </c>
    </row>
    <row r="31" spans="1:13" ht="26.25" customHeight="1" x14ac:dyDescent="0.25">
      <c r="A31" s="33"/>
      <c r="B31" s="32" t="s">
        <v>7</v>
      </c>
      <c r="C31" s="33"/>
      <c r="D31" s="34">
        <f>SUM(D13:D30)</f>
        <v>0</v>
      </c>
      <c r="E31" s="34">
        <f t="shared" ref="E31:K31" si="1">SUM(E13:E30)</f>
        <v>0</v>
      </c>
      <c r="F31" s="34">
        <f t="shared" si="1"/>
        <v>0</v>
      </c>
      <c r="G31" s="34">
        <f t="shared" si="1"/>
        <v>0</v>
      </c>
      <c r="H31" s="34">
        <f t="shared" si="1"/>
        <v>2434862.9501899648</v>
      </c>
      <c r="I31" s="34">
        <f t="shared" si="1"/>
        <v>0</v>
      </c>
      <c r="J31" s="34">
        <f t="shared" si="1"/>
        <v>0</v>
      </c>
      <c r="K31" s="34">
        <f t="shared" si="1"/>
        <v>2434862.9501899648</v>
      </c>
    </row>
    <row r="32" spans="1:13" ht="26.25" customHeight="1" x14ac:dyDescent="0.25">
      <c r="A32" s="35"/>
      <c r="B32" s="36" t="s">
        <v>51</v>
      </c>
      <c r="C32" s="37"/>
      <c r="D32" s="38">
        <f>+D31+D11+D12</f>
        <v>0.52</v>
      </c>
      <c r="E32" s="38">
        <f t="shared" ref="E32:K32" si="2">+E31+E11+E12</f>
        <v>0</v>
      </c>
      <c r="F32" s="38">
        <f t="shared" si="2"/>
        <v>0</v>
      </c>
      <c r="G32" s="38">
        <f t="shared" si="2"/>
        <v>0</v>
      </c>
      <c r="H32" s="38">
        <f t="shared" si="2"/>
        <v>166569181.66657999</v>
      </c>
      <c r="I32" s="38">
        <f t="shared" si="2"/>
        <v>0</v>
      </c>
      <c r="J32" s="38">
        <f t="shared" si="2"/>
        <v>0</v>
      </c>
      <c r="K32" s="38">
        <f t="shared" si="2"/>
        <v>166569182.18658</v>
      </c>
    </row>
    <row r="33" spans="1:9" ht="15" customHeight="1" x14ac:dyDescent="0.25">
      <c r="B33" s="21" t="s">
        <v>8</v>
      </c>
      <c r="C33" s="24"/>
      <c r="D33" s="24"/>
    </row>
    <row r="35" spans="1:9" s="16" customFormat="1" ht="16.5" customHeight="1" x14ac:dyDescent="0.25">
      <c r="A35" s="29"/>
      <c r="B35" s="56" t="s">
        <v>756</v>
      </c>
      <c r="C35" s="18"/>
      <c r="E35" s="17"/>
      <c r="F35" s="17"/>
      <c r="H35" s="56" t="s">
        <v>758</v>
      </c>
      <c r="I35" s="17"/>
    </row>
    <row r="36" spans="1:9" s="16" customFormat="1" ht="16.5" customHeight="1" x14ac:dyDescent="0.25">
      <c r="A36" s="29"/>
      <c r="B36" s="56"/>
      <c r="C36" s="18"/>
      <c r="E36" s="17"/>
      <c r="F36" s="17"/>
      <c r="H36" s="56"/>
      <c r="I36" s="17"/>
    </row>
    <row r="37" spans="1:9" s="16" customFormat="1" ht="16.5" customHeight="1" x14ac:dyDescent="0.25">
      <c r="A37" s="29"/>
      <c r="B37" s="56" t="s">
        <v>757</v>
      </c>
      <c r="C37" s="18"/>
      <c r="E37" s="17"/>
      <c r="F37" s="17"/>
      <c r="H37" s="56" t="s">
        <v>759</v>
      </c>
      <c r="I37" s="17"/>
    </row>
    <row r="38" spans="1:9" s="16" customFormat="1" ht="16.5" customHeight="1" x14ac:dyDescent="0.25">
      <c r="A38" s="29"/>
      <c r="B38" s="69" t="s">
        <v>687</v>
      </c>
      <c r="C38" s="69"/>
      <c r="E38" s="70" t="s">
        <v>691</v>
      </c>
      <c r="F38" s="70"/>
      <c r="H38" s="70" t="s">
        <v>11</v>
      </c>
      <c r="I38" s="70"/>
    </row>
    <row r="39" spans="1:9" x14ac:dyDescent="0.25">
      <c r="C39" s="26"/>
    </row>
  </sheetData>
  <protectedRanges>
    <protectedRange sqref="D12:J30 E11:G11 I11:J11" name="Rango1"/>
    <protectedRange sqref="E35:F35 I35 A35 C35" name="Rango2_1"/>
    <protectedRange sqref="D11" name="Rango1_1"/>
    <protectedRange sqref="H11" name="Rango1_2_1"/>
    <protectedRange sqref="B35" name="Rango2_1_2"/>
    <protectedRange sqref="H35" name="Rango2_1_1_1"/>
  </protectedRanges>
  <mergeCells count="23">
    <mergeCell ref="D6:D8"/>
    <mergeCell ref="A12:K12"/>
    <mergeCell ref="B38:C38"/>
    <mergeCell ref="H38:I38"/>
    <mergeCell ref="E38:F38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I6:I8"/>
    <mergeCell ref="J6:J8"/>
    <mergeCell ref="K6:K8"/>
    <mergeCell ref="E6:E8"/>
    <mergeCell ref="F6:F8"/>
    <mergeCell ref="G6:G8"/>
    <mergeCell ref="H6:H8"/>
  </mergeCells>
  <pageMargins left="0.7" right="0.7" top="0.75" bottom="0.75" header="0.3" footer="0.3"/>
  <pageSetup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topLeftCell="F1" workbookViewId="0"/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A1" s="1" t="s">
        <v>755</v>
      </c>
      <c r="B1" s="1" t="s">
        <v>10</v>
      </c>
      <c r="C1" s="1" t="s">
        <v>12</v>
      </c>
      <c r="D1" s="1" t="s">
        <v>9</v>
      </c>
      <c r="F1" s="2" t="s">
        <v>719</v>
      </c>
      <c r="G1" s="2" t="s">
        <v>720</v>
      </c>
      <c r="H1" s="2">
        <v>2</v>
      </c>
      <c r="J1" s="2" t="s">
        <v>52</v>
      </c>
      <c r="K1" s="2" t="s">
        <v>53</v>
      </c>
      <c r="L1"/>
      <c r="M1" s="2" t="str">
        <f ca="1">VLOOKUP(B2,$J$1:$K$323,2,FALSE)</f>
        <v>Municipalidad de Buenos Aires</v>
      </c>
    </row>
    <row r="2" spans="1:13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15603M052024</v>
      </c>
      <c r="B2" t="str">
        <f ca="1">IF(A2="","",MID(A2,1,5))</f>
        <v>15603</v>
      </c>
      <c r="C2" t="str">
        <f ca="1">IF(MID(A2,6,1)="M",MID(A2,6,3),MID(A2,6,2))</f>
        <v>M05</v>
      </c>
      <c r="D2" t="str">
        <f ca="1">RIGHT(A2,4)</f>
        <v>2024</v>
      </c>
      <c r="F2" s="2" t="s">
        <v>721</v>
      </c>
      <c r="G2" s="2" t="s">
        <v>722</v>
      </c>
      <c r="H2" s="2">
        <v>4</v>
      </c>
      <c r="J2" s="2" t="s">
        <v>54</v>
      </c>
      <c r="K2" s="2" t="s">
        <v>55</v>
      </c>
    </row>
    <row r="3" spans="1:13" x14ac:dyDescent="0.25">
      <c r="F3" s="2" t="s">
        <v>723</v>
      </c>
      <c r="G3" s="2" t="s">
        <v>724</v>
      </c>
      <c r="H3" s="2">
        <v>6</v>
      </c>
      <c r="J3" s="2" t="s">
        <v>56</v>
      </c>
      <c r="K3" s="2" t="s">
        <v>57</v>
      </c>
    </row>
    <row r="4" spans="1:13" x14ac:dyDescent="0.25">
      <c r="F4" s="2" t="s">
        <v>725</v>
      </c>
      <c r="G4" s="2" t="s">
        <v>726</v>
      </c>
      <c r="H4" s="2">
        <v>8</v>
      </c>
      <c r="J4" s="2" t="s">
        <v>58</v>
      </c>
      <c r="K4" s="2" t="s">
        <v>59</v>
      </c>
    </row>
    <row r="5" spans="1:13" x14ac:dyDescent="0.25">
      <c r="F5" s="2" t="s">
        <v>727</v>
      </c>
      <c r="G5" s="2" t="s">
        <v>728</v>
      </c>
      <c r="H5" s="2">
        <v>10</v>
      </c>
      <c r="J5" s="2" t="s">
        <v>60</v>
      </c>
      <c r="K5" s="2" t="s">
        <v>61</v>
      </c>
    </row>
    <row r="6" spans="1:13" x14ac:dyDescent="0.25">
      <c r="F6" s="2" t="s">
        <v>729</v>
      </c>
      <c r="G6" s="2" t="s">
        <v>730</v>
      </c>
      <c r="H6" s="2">
        <v>12</v>
      </c>
      <c r="J6" s="2" t="s">
        <v>62</v>
      </c>
      <c r="K6" s="2" t="s">
        <v>63</v>
      </c>
    </row>
    <row r="7" spans="1:13" x14ac:dyDescent="0.25">
      <c r="F7" s="2" t="s">
        <v>731</v>
      </c>
      <c r="G7" s="2" t="s">
        <v>732</v>
      </c>
      <c r="H7" s="2">
        <v>3</v>
      </c>
      <c r="J7" s="2" t="s">
        <v>64</v>
      </c>
      <c r="K7" s="2" t="s">
        <v>65</v>
      </c>
    </row>
    <row r="8" spans="1:13" x14ac:dyDescent="0.25">
      <c r="F8" s="2" t="s">
        <v>733</v>
      </c>
      <c r="G8" s="2" t="s">
        <v>724</v>
      </c>
      <c r="H8" s="2">
        <v>6</v>
      </c>
      <c r="J8" s="2" t="s">
        <v>66</v>
      </c>
      <c r="K8" s="2" t="s">
        <v>67</v>
      </c>
    </row>
    <row r="9" spans="1:13" x14ac:dyDescent="0.25">
      <c r="F9" s="2" t="s">
        <v>734</v>
      </c>
      <c r="G9" s="2" t="s">
        <v>735</v>
      </c>
      <c r="H9" s="2">
        <v>9</v>
      </c>
      <c r="J9" s="2" t="s">
        <v>68</v>
      </c>
      <c r="K9" s="2" t="s">
        <v>69</v>
      </c>
    </row>
    <row r="10" spans="1:13" x14ac:dyDescent="0.25">
      <c r="F10" s="2" t="s">
        <v>736</v>
      </c>
      <c r="G10" s="2" t="s">
        <v>730</v>
      </c>
      <c r="H10" s="2">
        <v>12</v>
      </c>
      <c r="J10" s="2" t="s">
        <v>70</v>
      </c>
      <c r="K10" s="2" t="s">
        <v>71</v>
      </c>
    </row>
    <row r="11" spans="1:13" x14ac:dyDescent="0.25">
      <c r="F11" s="2" t="s">
        <v>737</v>
      </c>
      <c r="G11" s="2" t="s">
        <v>722</v>
      </c>
      <c r="H11" s="2">
        <v>4</v>
      </c>
      <c r="J11" s="2" t="s">
        <v>72</v>
      </c>
      <c r="K11" s="2" t="s">
        <v>73</v>
      </c>
    </row>
    <row r="12" spans="1:13" x14ac:dyDescent="0.25">
      <c r="F12" s="2" t="s">
        <v>738</v>
      </c>
      <c r="G12" s="2" t="s">
        <v>726</v>
      </c>
      <c r="H12" s="2">
        <v>8</v>
      </c>
      <c r="J12" s="2" t="s">
        <v>74</v>
      </c>
      <c r="K12" s="2" t="s">
        <v>75</v>
      </c>
    </row>
    <row r="13" spans="1:13" x14ac:dyDescent="0.25">
      <c r="F13" s="2" t="s">
        <v>739</v>
      </c>
      <c r="G13" s="2" t="s">
        <v>730</v>
      </c>
      <c r="H13" s="2">
        <v>12</v>
      </c>
      <c r="J13" s="2" t="s">
        <v>76</v>
      </c>
      <c r="K13" s="2" t="s">
        <v>77</v>
      </c>
    </row>
    <row r="14" spans="1:13" x14ac:dyDescent="0.25">
      <c r="F14" s="2" t="s">
        <v>740</v>
      </c>
      <c r="G14" s="2" t="s">
        <v>724</v>
      </c>
      <c r="H14" s="2">
        <v>6</v>
      </c>
      <c r="J14" s="2" t="s">
        <v>78</v>
      </c>
      <c r="K14" s="2" t="s">
        <v>79</v>
      </c>
    </row>
    <row r="15" spans="1:13" x14ac:dyDescent="0.25">
      <c r="F15" s="2" t="s">
        <v>741</v>
      </c>
      <c r="G15" s="2" t="s">
        <v>730</v>
      </c>
      <c r="H15" s="2">
        <v>12</v>
      </c>
      <c r="J15" s="2" t="s">
        <v>80</v>
      </c>
      <c r="K15" s="2" t="s">
        <v>81</v>
      </c>
    </row>
    <row r="16" spans="1:13" x14ac:dyDescent="0.25">
      <c r="F16" s="2" t="s">
        <v>742</v>
      </c>
      <c r="G16" s="2" t="s">
        <v>730</v>
      </c>
      <c r="H16" s="2">
        <v>12</v>
      </c>
      <c r="J16" s="2" t="s">
        <v>82</v>
      </c>
      <c r="K16" s="2" t="s">
        <v>83</v>
      </c>
    </row>
    <row r="17" spans="6:11" x14ac:dyDescent="0.25">
      <c r="F17" s="2" t="s">
        <v>743</v>
      </c>
      <c r="G17" s="2" t="s">
        <v>744</v>
      </c>
      <c r="H17" s="2">
        <v>1</v>
      </c>
      <c r="J17" s="2" t="s">
        <v>84</v>
      </c>
      <c r="K17" s="2" t="s">
        <v>85</v>
      </c>
    </row>
    <row r="18" spans="6:11" x14ac:dyDescent="0.25">
      <c r="F18" s="2" t="s">
        <v>745</v>
      </c>
      <c r="G18" s="2" t="s">
        <v>720</v>
      </c>
      <c r="H18" s="2">
        <v>2</v>
      </c>
      <c r="J18" s="2" t="s">
        <v>86</v>
      </c>
      <c r="K18" s="2" t="s">
        <v>87</v>
      </c>
    </row>
    <row r="19" spans="6:11" x14ac:dyDescent="0.25">
      <c r="F19" s="2" t="s">
        <v>746</v>
      </c>
      <c r="G19" s="2" t="s">
        <v>722</v>
      </c>
      <c r="H19" s="2">
        <v>4</v>
      </c>
      <c r="J19" s="2" t="s">
        <v>88</v>
      </c>
      <c r="K19" s="2" t="s">
        <v>89</v>
      </c>
    </row>
    <row r="20" spans="6:11" x14ac:dyDescent="0.25">
      <c r="F20" s="2" t="s">
        <v>747</v>
      </c>
      <c r="G20" s="2" t="s">
        <v>748</v>
      </c>
      <c r="H20" s="2">
        <v>5</v>
      </c>
      <c r="J20" s="2" t="s">
        <v>90</v>
      </c>
      <c r="K20" s="2" t="s">
        <v>91</v>
      </c>
    </row>
    <row r="21" spans="6:11" x14ac:dyDescent="0.25">
      <c r="F21" s="2" t="s">
        <v>749</v>
      </c>
      <c r="G21" s="2" t="s">
        <v>750</v>
      </c>
      <c r="H21" s="2">
        <v>7</v>
      </c>
      <c r="J21" s="2" t="s">
        <v>92</v>
      </c>
      <c r="K21" s="2" t="s">
        <v>93</v>
      </c>
    </row>
    <row r="22" spans="6:11" x14ac:dyDescent="0.25">
      <c r="F22" s="2" t="s">
        <v>751</v>
      </c>
      <c r="G22" s="2" t="s">
        <v>726</v>
      </c>
      <c r="H22" s="2">
        <v>8</v>
      </c>
      <c r="J22" s="2" t="s">
        <v>94</v>
      </c>
      <c r="K22" s="2" t="s">
        <v>95</v>
      </c>
    </row>
    <row r="23" spans="6:11" x14ac:dyDescent="0.25">
      <c r="F23" s="2" t="s">
        <v>752</v>
      </c>
      <c r="G23" s="2" t="s">
        <v>728</v>
      </c>
      <c r="H23" s="2">
        <v>10</v>
      </c>
      <c r="J23" s="2" t="s">
        <v>96</v>
      </c>
      <c r="K23" s="2" t="s">
        <v>97</v>
      </c>
    </row>
    <row r="24" spans="6:11" x14ac:dyDescent="0.25">
      <c r="F24" s="2" t="s">
        <v>753</v>
      </c>
      <c r="G24" s="2" t="s">
        <v>754</v>
      </c>
      <c r="H24" s="2">
        <v>11</v>
      </c>
      <c r="J24" s="2" t="s">
        <v>98</v>
      </c>
      <c r="K24" s="2" t="s">
        <v>99</v>
      </c>
    </row>
    <row r="25" spans="6:11" x14ac:dyDescent="0.25">
      <c r="J25" s="2" t="s">
        <v>100</v>
      </c>
      <c r="K25" s="2" t="s">
        <v>101</v>
      </c>
    </row>
    <row r="26" spans="6:11" x14ac:dyDescent="0.25">
      <c r="J26" s="2" t="s">
        <v>102</v>
      </c>
      <c r="K26" s="2" t="s">
        <v>103</v>
      </c>
    </row>
    <row r="27" spans="6:11" x14ac:dyDescent="0.25">
      <c r="J27" s="2" t="s">
        <v>104</v>
      </c>
      <c r="K27" s="2" t="s">
        <v>105</v>
      </c>
    </row>
    <row r="28" spans="6:11" x14ac:dyDescent="0.25">
      <c r="J28" s="2" t="s">
        <v>106</v>
      </c>
      <c r="K28" s="2" t="s">
        <v>107</v>
      </c>
    </row>
    <row r="29" spans="6:11" x14ac:dyDescent="0.25">
      <c r="J29" s="2" t="s">
        <v>108</v>
      </c>
      <c r="K29" s="2" t="s">
        <v>109</v>
      </c>
    </row>
    <row r="30" spans="6:11" x14ac:dyDescent="0.25">
      <c r="J30" s="2" t="s">
        <v>110</v>
      </c>
      <c r="K30" s="2" t="s">
        <v>111</v>
      </c>
    </row>
    <row r="31" spans="6:11" x14ac:dyDescent="0.25">
      <c r="J31" s="4" t="s">
        <v>112</v>
      </c>
      <c r="K31" s="2" t="s">
        <v>113</v>
      </c>
    </row>
    <row r="32" spans="6:11" x14ac:dyDescent="0.25">
      <c r="J32" s="2" t="s">
        <v>114</v>
      </c>
      <c r="K32" s="2" t="s">
        <v>115</v>
      </c>
    </row>
    <row r="33" spans="10:11" x14ac:dyDescent="0.25">
      <c r="J33" s="2" t="s">
        <v>116</v>
      </c>
      <c r="K33" s="2" t="s">
        <v>117</v>
      </c>
    </row>
    <row r="34" spans="10:11" x14ac:dyDescent="0.25">
      <c r="J34" s="2" t="s">
        <v>118</v>
      </c>
      <c r="K34" s="2" t="s">
        <v>119</v>
      </c>
    </row>
    <row r="35" spans="10:11" x14ac:dyDescent="0.25">
      <c r="J35" s="2" t="s">
        <v>120</v>
      </c>
      <c r="K35" s="2" t="s">
        <v>121</v>
      </c>
    </row>
    <row r="36" spans="10:11" x14ac:dyDescent="0.25">
      <c r="J36" s="2" t="s">
        <v>122</v>
      </c>
      <c r="K36" s="2" t="s">
        <v>123</v>
      </c>
    </row>
    <row r="37" spans="10:11" x14ac:dyDescent="0.25">
      <c r="J37" s="2" t="s">
        <v>124</v>
      </c>
      <c r="K37" s="2" t="s">
        <v>125</v>
      </c>
    </row>
    <row r="38" spans="10:11" x14ac:dyDescent="0.25">
      <c r="J38" s="2" t="s">
        <v>126</v>
      </c>
      <c r="K38" s="2" t="s">
        <v>127</v>
      </c>
    </row>
    <row r="39" spans="10:11" x14ac:dyDescent="0.25">
      <c r="J39" s="2" t="s">
        <v>128</v>
      </c>
      <c r="K39" s="2" t="s">
        <v>129</v>
      </c>
    </row>
    <row r="40" spans="10:11" x14ac:dyDescent="0.25">
      <c r="J40" s="2" t="s">
        <v>130</v>
      </c>
      <c r="K40" s="2" t="s">
        <v>131</v>
      </c>
    </row>
    <row r="41" spans="10:11" x14ac:dyDescent="0.25">
      <c r="J41" s="2" t="s">
        <v>132</v>
      </c>
      <c r="K41" s="2" t="s">
        <v>133</v>
      </c>
    </row>
    <row r="42" spans="10:11" x14ac:dyDescent="0.25">
      <c r="J42" s="3" t="s">
        <v>681</v>
      </c>
      <c r="K42" s="2" t="s">
        <v>680</v>
      </c>
    </row>
    <row r="43" spans="10:11" x14ac:dyDescent="0.25">
      <c r="J43" s="3" t="s">
        <v>682</v>
      </c>
      <c r="K43" s="2" t="s">
        <v>692</v>
      </c>
    </row>
    <row r="44" spans="10:11" x14ac:dyDescent="0.25">
      <c r="J44" s="2" t="s">
        <v>134</v>
      </c>
      <c r="K44" s="2" t="s">
        <v>135</v>
      </c>
    </row>
    <row r="45" spans="10:11" x14ac:dyDescent="0.25">
      <c r="J45" s="2" t="s">
        <v>136</v>
      </c>
      <c r="K45" s="2" t="s">
        <v>137</v>
      </c>
    </row>
    <row r="46" spans="10:11" x14ac:dyDescent="0.25">
      <c r="J46" s="2" t="s">
        <v>138</v>
      </c>
      <c r="K46" s="2" t="s">
        <v>139</v>
      </c>
    </row>
    <row r="47" spans="10:11" x14ac:dyDescent="0.25">
      <c r="J47" s="2" t="s">
        <v>140</v>
      </c>
      <c r="K47" s="2" t="s">
        <v>141</v>
      </c>
    </row>
    <row r="48" spans="10:11" x14ac:dyDescent="0.25">
      <c r="J48" s="2" t="s">
        <v>142</v>
      </c>
      <c r="K48" s="2" t="s">
        <v>143</v>
      </c>
    </row>
    <row r="49" spans="8:11" x14ac:dyDescent="0.25">
      <c r="J49" s="2" t="s">
        <v>144</v>
      </c>
      <c r="K49" s="2" t="s">
        <v>145</v>
      </c>
    </row>
    <row r="50" spans="8:11" x14ac:dyDescent="0.25">
      <c r="J50" s="2" t="s">
        <v>146</v>
      </c>
      <c r="K50" s="2" t="s">
        <v>147</v>
      </c>
    </row>
    <row r="51" spans="8:11" x14ac:dyDescent="0.25">
      <c r="H51" s="54"/>
      <c r="J51" s="2" t="s">
        <v>148</v>
      </c>
      <c r="K51" s="2" t="s">
        <v>149</v>
      </c>
    </row>
    <row r="52" spans="8:11" x14ac:dyDescent="0.25">
      <c r="J52" s="2" t="s">
        <v>150</v>
      </c>
      <c r="K52" s="2" t="s">
        <v>151</v>
      </c>
    </row>
    <row r="53" spans="8:11" x14ac:dyDescent="0.25">
      <c r="J53" s="2" t="s">
        <v>152</v>
      </c>
      <c r="K53" s="2" t="s">
        <v>153</v>
      </c>
    </row>
    <row r="54" spans="8:11" x14ac:dyDescent="0.25">
      <c r="J54" s="2" t="s">
        <v>154</v>
      </c>
      <c r="K54" s="2" t="s">
        <v>155</v>
      </c>
    </row>
    <row r="55" spans="8:11" x14ac:dyDescent="0.25">
      <c r="J55" s="2" t="s">
        <v>156</v>
      </c>
      <c r="K55" s="2" t="s">
        <v>157</v>
      </c>
    </row>
    <row r="56" spans="8:11" x14ac:dyDescent="0.25">
      <c r="J56" s="2" t="s">
        <v>158</v>
      </c>
      <c r="K56" s="2" t="s">
        <v>159</v>
      </c>
    </row>
    <row r="57" spans="8:11" x14ac:dyDescent="0.25">
      <c r="J57" s="2" t="s">
        <v>160</v>
      </c>
      <c r="K57" s="2" t="s">
        <v>161</v>
      </c>
    </row>
    <row r="58" spans="8:11" x14ac:dyDescent="0.25">
      <c r="J58" s="2" t="s">
        <v>162</v>
      </c>
      <c r="K58" s="2" t="s">
        <v>163</v>
      </c>
    </row>
    <row r="59" spans="8:11" x14ac:dyDescent="0.25">
      <c r="J59" s="2" t="s">
        <v>164</v>
      </c>
      <c r="K59" s="2" t="s">
        <v>165</v>
      </c>
    </row>
    <row r="60" spans="8:11" x14ac:dyDescent="0.25">
      <c r="J60" s="2" t="s">
        <v>166</v>
      </c>
      <c r="K60" s="2" t="s">
        <v>167</v>
      </c>
    </row>
    <row r="61" spans="8:11" x14ac:dyDescent="0.25">
      <c r="J61" s="2" t="s">
        <v>168</v>
      </c>
      <c r="K61" s="2" t="s">
        <v>169</v>
      </c>
    </row>
    <row r="62" spans="8:11" x14ac:dyDescent="0.25">
      <c r="J62" s="2" t="s">
        <v>170</v>
      </c>
      <c r="K62" s="2" t="s">
        <v>171</v>
      </c>
    </row>
    <row r="63" spans="8:11" x14ac:dyDescent="0.25">
      <c r="J63" s="2" t="s">
        <v>172</v>
      </c>
      <c r="K63" s="2" t="s">
        <v>173</v>
      </c>
    </row>
    <row r="64" spans="8:11" x14ac:dyDescent="0.25">
      <c r="J64" s="2" t="s">
        <v>174</v>
      </c>
      <c r="K64" s="2" t="s">
        <v>175</v>
      </c>
    </row>
    <row r="65" spans="10:11" x14ac:dyDescent="0.25">
      <c r="J65" s="2" t="s">
        <v>176</v>
      </c>
      <c r="K65" s="2" t="s">
        <v>177</v>
      </c>
    </row>
    <row r="66" spans="10:11" x14ac:dyDescent="0.25">
      <c r="J66" s="2" t="s">
        <v>178</v>
      </c>
      <c r="K66" s="2" t="s">
        <v>179</v>
      </c>
    </row>
    <row r="67" spans="10:11" x14ac:dyDescent="0.25">
      <c r="J67" s="2" t="s">
        <v>180</v>
      </c>
      <c r="K67" s="2" t="s">
        <v>181</v>
      </c>
    </row>
    <row r="68" spans="10:11" x14ac:dyDescent="0.25">
      <c r="J68" s="2" t="s">
        <v>182</v>
      </c>
      <c r="K68" s="2" t="s">
        <v>183</v>
      </c>
    </row>
    <row r="69" spans="10:11" x14ac:dyDescent="0.25">
      <c r="J69" s="2" t="s">
        <v>184</v>
      </c>
      <c r="K69" s="2" t="s">
        <v>185</v>
      </c>
    </row>
    <row r="70" spans="10:11" x14ac:dyDescent="0.25">
      <c r="J70" s="2" t="s">
        <v>186</v>
      </c>
      <c r="K70" s="2" t="s">
        <v>187</v>
      </c>
    </row>
    <row r="71" spans="10:11" x14ac:dyDescent="0.25">
      <c r="J71" s="4" t="s">
        <v>702</v>
      </c>
      <c r="K71" s="2" t="s">
        <v>703</v>
      </c>
    </row>
    <row r="72" spans="10:11" x14ac:dyDescent="0.25">
      <c r="J72" s="2" t="s">
        <v>188</v>
      </c>
      <c r="K72" s="2" t="s">
        <v>189</v>
      </c>
    </row>
    <row r="73" spans="10:11" x14ac:dyDescent="0.25">
      <c r="J73" s="2" t="s">
        <v>190</v>
      </c>
      <c r="K73" s="2" t="s">
        <v>191</v>
      </c>
    </row>
    <row r="74" spans="10:11" x14ac:dyDescent="0.25">
      <c r="J74" s="2" t="s">
        <v>192</v>
      </c>
      <c r="K74" s="2" t="s">
        <v>193</v>
      </c>
    </row>
    <row r="75" spans="10:11" x14ac:dyDescent="0.25">
      <c r="J75" s="2" t="s">
        <v>194</v>
      </c>
      <c r="K75" s="2" t="s">
        <v>195</v>
      </c>
    </row>
    <row r="76" spans="10:11" x14ac:dyDescent="0.25">
      <c r="J76" s="2" t="s">
        <v>196</v>
      </c>
      <c r="K76" s="2" t="s">
        <v>197</v>
      </c>
    </row>
    <row r="77" spans="10:11" x14ac:dyDescent="0.25">
      <c r="J77" s="2" t="s">
        <v>198</v>
      </c>
      <c r="K77" s="2" t="s">
        <v>199</v>
      </c>
    </row>
    <row r="78" spans="10:11" x14ac:dyDescent="0.25">
      <c r="J78" s="2" t="s">
        <v>200</v>
      </c>
      <c r="K78" s="2" t="s">
        <v>201</v>
      </c>
    </row>
    <row r="79" spans="10:11" x14ac:dyDescent="0.25">
      <c r="J79" s="2" t="s">
        <v>202</v>
      </c>
      <c r="K79" s="2" t="s">
        <v>203</v>
      </c>
    </row>
    <row r="80" spans="10:11" x14ac:dyDescent="0.25">
      <c r="J80" s="2" t="s">
        <v>204</v>
      </c>
      <c r="K80" s="2" t="s">
        <v>205</v>
      </c>
    </row>
    <row r="81" spans="10:11" x14ac:dyDescent="0.25">
      <c r="J81" s="2" t="s">
        <v>206</v>
      </c>
      <c r="K81" s="2" t="s">
        <v>207</v>
      </c>
    </row>
    <row r="82" spans="10:11" x14ac:dyDescent="0.25">
      <c r="J82" s="2" t="s">
        <v>208</v>
      </c>
      <c r="K82" s="2" t="s">
        <v>209</v>
      </c>
    </row>
    <row r="83" spans="10:11" x14ac:dyDescent="0.25">
      <c r="J83" s="2" t="s">
        <v>210</v>
      </c>
      <c r="K83" s="2" t="s">
        <v>211</v>
      </c>
    </row>
    <row r="84" spans="10:11" x14ac:dyDescent="0.25">
      <c r="J84" s="2" t="s">
        <v>212</v>
      </c>
      <c r="K84" s="2" t="s">
        <v>213</v>
      </c>
    </row>
    <row r="85" spans="10:11" x14ac:dyDescent="0.25">
      <c r="J85" s="2" t="s">
        <v>215</v>
      </c>
      <c r="K85" s="2" t="s">
        <v>216</v>
      </c>
    </row>
    <row r="86" spans="10:11" x14ac:dyDescent="0.25">
      <c r="J86" s="2" t="s">
        <v>217</v>
      </c>
      <c r="K86" s="2" t="s">
        <v>218</v>
      </c>
    </row>
    <row r="87" spans="10:11" x14ac:dyDescent="0.25">
      <c r="J87" s="2" t="s">
        <v>219</v>
      </c>
      <c r="K87" s="2" t="s">
        <v>220</v>
      </c>
    </row>
    <row r="88" spans="10:11" x14ac:dyDescent="0.25">
      <c r="J88" s="2" t="s">
        <v>221</v>
      </c>
      <c r="K88" s="2" t="s">
        <v>222</v>
      </c>
    </row>
    <row r="89" spans="10:11" x14ac:dyDescent="0.25">
      <c r="J89" s="2" t="s">
        <v>223</v>
      </c>
      <c r="K89" s="2" t="s">
        <v>224</v>
      </c>
    </row>
    <row r="90" spans="10:11" x14ac:dyDescent="0.25">
      <c r="J90" s="2" t="s">
        <v>225</v>
      </c>
      <c r="K90" s="2" t="s">
        <v>226</v>
      </c>
    </row>
    <row r="91" spans="10:11" x14ac:dyDescent="0.25">
      <c r="J91" s="2" t="s">
        <v>227</v>
      </c>
      <c r="K91" s="2" t="s">
        <v>228</v>
      </c>
    </row>
    <row r="92" spans="10:11" x14ac:dyDescent="0.25">
      <c r="J92" s="2" t="s">
        <v>229</v>
      </c>
      <c r="K92" s="2" t="s">
        <v>230</v>
      </c>
    </row>
    <row r="93" spans="10:11" x14ac:dyDescent="0.25">
      <c r="J93" s="2" t="s">
        <v>231</v>
      </c>
      <c r="K93" s="2" t="s">
        <v>232</v>
      </c>
    </row>
    <row r="94" spans="10:11" x14ac:dyDescent="0.25">
      <c r="J94" s="2" t="s">
        <v>233</v>
      </c>
      <c r="K94" s="2" t="s">
        <v>234</v>
      </c>
    </row>
    <row r="95" spans="10:11" x14ac:dyDescent="0.25">
      <c r="J95" s="2" t="s">
        <v>235</v>
      </c>
      <c r="K95" s="2" t="s">
        <v>236</v>
      </c>
    </row>
    <row r="96" spans="10:11" x14ac:dyDescent="0.25">
      <c r="J96" s="2" t="s">
        <v>237</v>
      </c>
      <c r="K96" s="2" t="s">
        <v>238</v>
      </c>
    </row>
    <row r="97" spans="10:11" x14ac:dyDescent="0.25">
      <c r="J97" s="2" t="s">
        <v>239</v>
      </c>
      <c r="K97" s="2" t="s">
        <v>240</v>
      </c>
    </row>
    <row r="98" spans="10:11" x14ac:dyDescent="0.25">
      <c r="J98" s="2" t="s">
        <v>241</v>
      </c>
      <c r="K98" s="2" t="s">
        <v>242</v>
      </c>
    </row>
    <row r="99" spans="10:11" x14ac:dyDescent="0.25">
      <c r="J99" s="2" t="s">
        <v>243</v>
      </c>
      <c r="K99" s="2" t="s">
        <v>244</v>
      </c>
    </row>
    <row r="100" spans="10:11" x14ac:dyDescent="0.25">
      <c r="J100" s="2" t="s">
        <v>245</v>
      </c>
      <c r="K100" s="2" t="s">
        <v>246</v>
      </c>
    </row>
    <row r="101" spans="10:11" x14ac:dyDescent="0.25">
      <c r="J101" s="2" t="s">
        <v>247</v>
      </c>
      <c r="K101" s="2" t="s">
        <v>248</v>
      </c>
    </row>
    <row r="102" spans="10:11" x14ac:dyDescent="0.25">
      <c r="J102" s="2" t="s">
        <v>249</v>
      </c>
      <c r="K102" s="2" t="s">
        <v>250</v>
      </c>
    </row>
    <row r="103" spans="10:11" x14ac:dyDescent="0.25">
      <c r="J103" s="2" t="s">
        <v>251</v>
      </c>
      <c r="K103" s="2" t="s">
        <v>693</v>
      </c>
    </row>
    <row r="104" spans="10:11" x14ac:dyDescent="0.25">
      <c r="J104" s="2" t="s">
        <v>252</v>
      </c>
      <c r="K104" s="2" t="s">
        <v>253</v>
      </c>
    </row>
    <row r="105" spans="10:11" x14ac:dyDescent="0.25">
      <c r="J105" s="2" t="s">
        <v>254</v>
      </c>
      <c r="K105" s="2" t="s">
        <v>255</v>
      </c>
    </row>
    <row r="106" spans="10:11" x14ac:dyDescent="0.25">
      <c r="J106" s="2" t="s">
        <v>257</v>
      </c>
      <c r="K106" s="2" t="s">
        <v>258</v>
      </c>
    </row>
    <row r="107" spans="10:11" x14ac:dyDescent="0.25">
      <c r="J107" s="2" t="s">
        <v>259</v>
      </c>
      <c r="K107" s="2" t="s">
        <v>260</v>
      </c>
    </row>
    <row r="108" spans="10:11" x14ac:dyDescent="0.25">
      <c r="J108" s="2" t="s">
        <v>261</v>
      </c>
      <c r="K108" s="2" t="s">
        <v>262</v>
      </c>
    </row>
    <row r="109" spans="10:11" x14ac:dyDescent="0.25">
      <c r="J109" s="2" t="s">
        <v>263</v>
      </c>
      <c r="K109" s="2" t="s">
        <v>694</v>
      </c>
    </row>
    <row r="110" spans="10:11" x14ac:dyDescent="0.25">
      <c r="J110" s="2" t="s">
        <v>264</v>
      </c>
      <c r="K110" s="2" t="s">
        <v>265</v>
      </c>
    </row>
    <row r="111" spans="10:11" x14ac:dyDescent="0.25">
      <c r="J111" s="2" t="s">
        <v>266</v>
      </c>
      <c r="K111" s="2" t="s">
        <v>267</v>
      </c>
    </row>
    <row r="112" spans="10:11" x14ac:dyDescent="0.25">
      <c r="J112" s="2" t="s">
        <v>268</v>
      </c>
      <c r="K112" s="2" t="s">
        <v>269</v>
      </c>
    </row>
    <row r="113" spans="10:11" x14ac:dyDescent="0.25">
      <c r="J113" s="2" t="s">
        <v>270</v>
      </c>
      <c r="K113" s="2" t="s">
        <v>271</v>
      </c>
    </row>
    <row r="114" spans="10:11" x14ac:dyDescent="0.25">
      <c r="J114" s="2" t="s">
        <v>272</v>
      </c>
      <c r="K114" s="2" t="s">
        <v>273</v>
      </c>
    </row>
    <row r="115" spans="10:11" x14ac:dyDescent="0.25">
      <c r="J115" s="2" t="s">
        <v>274</v>
      </c>
      <c r="K115" s="2" t="s">
        <v>275</v>
      </c>
    </row>
    <row r="116" spans="10:11" x14ac:dyDescent="0.25">
      <c r="J116" s="2" t="s">
        <v>276</v>
      </c>
      <c r="K116" s="2" t="s">
        <v>277</v>
      </c>
    </row>
    <row r="117" spans="10:11" x14ac:dyDescent="0.25">
      <c r="J117" s="2" t="s">
        <v>278</v>
      </c>
      <c r="K117" s="2" t="s">
        <v>279</v>
      </c>
    </row>
    <row r="118" spans="10:11" x14ac:dyDescent="0.25">
      <c r="J118" s="2" t="s">
        <v>280</v>
      </c>
      <c r="K118" s="2" t="s">
        <v>281</v>
      </c>
    </row>
    <row r="119" spans="10:11" x14ac:dyDescent="0.25">
      <c r="J119" s="2" t="s">
        <v>282</v>
      </c>
      <c r="K119" s="2" t="s">
        <v>283</v>
      </c>
    </row>
    <row r="120" spans="10:11" x14ac:dyDescent="0.25">
      <c r="J120" s="2" t="s">
        <v>284</v>
      </c>
      <c r="K120" s="2" t="s">
        <v>285</v>
      </c>
    </row>
    <row r="121" spans="10:11" x14ac:dyDescent="0.25">
      <c r="J121" s="4" t="s">
        <v>695</v>
      </c>
      <c r="K121" s="2" t="s">
        <v>214</v>
      </c>
    </row>
    <row r="122" spans="10:11" x14ac:dyDescent="0.25">
      <c r="J122" s="2" t="s">
        <v>286</v>
      </c>
      <c r="K122" s="2" t="s">
        <v>287</v>
      </c>
    </row>
    <row r="123" spans="10:11" x14ac:dyDescent="0.25">
      <c r="J123" s="2" t="s">
        <v>288</v>
      </c>
      <c r="K123" s="2" t="s">
        <v>289</v>
      </c>
    </row>
    <row r="124" spans="10:11" x14ac:dyDescent="0.25">
      <c r="J124" s="2" t="s">
        <v>290</v>
      </c>
      <c r="K124" s="2" t="s">
        <v>291</v>
      </c>
    </row>
    <row r="125" spans="10:11" x14ac:dyDescent="0.25">
      <c r="J125" s="2" t="s">
        <v>292</v>
      </c>
      <c r="K125" s="2" t="s">
        <v>293</v>
      </c>
    </row>
    <row r="126" spans="10:11" x14ac:dyDescent="0.25">
      <c r="J126" s="2" t="s">
        <v>294</v>
      </c>
      <c r="K126" s="2" t="s">
        <v>295</v>
      </c>
    </row>
    <row r="127" spans="10:11" x14ac:dyDescent="0.25">
      <c r="J127" s="2" t="s">
        <v>296</v>
      </c>
      <c r="K127" s="2" t="s">
        <v>297</v>
      </c>
    </row>
    <row r="128" spans="10:11" x14ac:dyDescent="0.25">
      <c r="J128" s="2" t="s">
        <v>298</v>
      </c>
      <c r="K128" s="2" t="s">
        <v>299</v>
      </c>
    </row>
    <row r="129" spans="10:11" x14ac:dyDescent="0.25">
      <c r="J129" s="2" t="s">
        <v>300</v>
      </c>
      <c r="K129" s="2" t="s">
        <v>301</v>
      </c>
    </row>
    <row r="130" spans="10:11" x14ac:dyDescent="0.25">
      <c r="J130" s="4" t="s">
        <v>696</v>
      </c>
      <c r="K130" s="2" t="s">
        <v>697</v>
      </c>
    </row>
    <row r="131" spans="10:11" x14ac:dyDescent="0.25">
      <c r="J131" s="2" t="s">
        <v>302</v>
      </c>
      <c r="K131" s="2" t="s">
        <v>303</v>
      </c>
    </row>
    <row r="132" spans="10:11" x14ac:dyDescent="0.25">
      <c r="J132" s="2" t="s">
        <v>304</v>
      </c>
      <c r="K132" s="2" t="s">
        <v>305</v>
      </c>
    </row>
    <row r="133" spans="10:11" x14ac:dyDescent="0.25">
      <c r="J133" s="2" t="s">
        <v>306</v>
      </c>
      <c r="K133" s="2" t="s">
        <v>307</v>
      </c>
    </row>
    <row r="134" spans="10:11" x14ac:dyDescent="0.25">
      <c r="J134" s="2" t="s">
        <v>308</v>
      </c>
      <c r="K134" s="2" t="s">
        <v>309</v>
      </c>
    </row>
    <row r="135" spans="10:11" x14ac:dyDescent="0.25">
      <c r="J135" s="2" t="s">
        <v>310</v>
      </c>
      <c r="K135" s="2" t="s">
        <v>311</v>
      </c>
    </row>
    <row r="136" spans="10:11" x14ac:dyDescent="0.25">
      <c r="J136" s="2" t="s">
        <v>312</v>
      </c>
      <c r="K136" s="2" t="s">
        <v>313</v>
      </c>
    </row>
    <row r="137" spans="10:11" x14ac:dyDescent="0.25">
      <c r="J137" s="2" t="s">
        <v>314</v>
      </c>
      <c r="K137" s="2" t="s">
        <v>315</v>
      </c>
    </row>
    <row r="138" spans="10:11" x14ac:dyDescent="0.25">
      <c r="J138" s="2" t="s">
        <v>316</v>
      </c>
      <c r="K138" s="2" t="s">
        <v>317</v>
      </c>
    </row>
    <row r="139" spans="10:11" x14ac:dyDescent="0.25">
      <c r="J139" s="2" t="s">
        <v>318</v>
      </c>
      <c r="K139" s="2" t="s">
        <v>319</v>
      </c>
    </row>
    <row r="140" spans="10:11" x14ac:dyDescent="0.25">
      <c r="J140" s="2" t="s">
        <v>320</v>
      </c>
      <c r="K140" s="2" t="s">
        <v>321</v>
      </c>
    </row>
    <row r="141" spans="10:11" x14ac:dyDescent="0.25">
      <c r="J141" s="2" t="s">
        <v>322</v>
      </c>
      <c r="K141" s="2" t="s">
        <v>323</v>
      </c>
    </row>
    <row r="142" spans="10:11" x14ac:dyDescent="0.25">
      <c r="J142" s="2" t="s">
        <v>324</v>
      </c>
      <c r="K142" s="2" t="s">
        <v>325</v>
      </c>
    </row>
    <row r="143" spans="10:11" x14ac:dyDescent="0.25">
      <c r="J143" s="2" t="s">
        <v>326</v>
      </c>
      <c r="K143" s="2" t="s">
        <v>327</v>
      </c>
    </row>
    <row r="144" spans="10:11" x14ac:dyDescent="0.25">
      <c r="J144" s="2" t="s">
        <v>328</v>
      </c>
      <c r="K144" s="2" t="s">
        <v>329</v>
      </c>
    </row>
    <row r="145" spans="10:11" x14ac:dyDescent="0.25">
      <c r="J145" s="2" t="s">
        <v>330</v>
      </c>
      <c r="K145" s="2" t="s">
        <v>331</v>
      </c>
    </row>
    <row r="146" spans="10:11" x14ac:dyDescent="0.25">
      <c r="J146" s="2" t="s">
        <v>332</v>
      </c>
      <c r="K146" s="2" t="s">
        <v>333</v>
      </c>
    </row>
    <row r="147" spans="10:11" x14ac:dyDescent="0.25">
      <c r="J147" s="2" t="s">
        <v>334</v>
      </c>
      <c r="K147" s="2" t="s">
        <v>335</v>
      </c>
    </row>
    <row r="148" spans="10:11" x14ac:dyDescent="0.25">
      <c r="J148" s="2" t="s">
        <v>336</v>
      </c>
      <c r="K148" s="2" t="s">
        <v>337</v>
      </c>
    </row>
    <row r="149" spans="10:11" x14ac:dyDescent="0.25">
      <c r="J149" s="2" t="s">
        <v>338</v>
      </c>
      <c r="K149" s="2" t="s">
        <v>339</v>
      </c>
    </row>
    <row r="150" spans="10:11" x14ac:dyDescent="0.25">
      <c r="J150" s="2" t="s">
        <v>340</v>
      </c>
      <c r="K150" s="2" t="s">
        <v>341</v>
      </c>
    </row>
    <row r="151" spans="10:11" x14ac:dyDescent="0.25">
      <c r="J151" s="2" t="s">
        <v>342</v>
      </c>
      <c r="K151" s="2" t="s">
        <v>343</v>
      </c>
    </row>
    <row r="152" spans="10:11" x14ac:dyDescent="0.25">
      <c r="J152" s="2" t="s">
        <v>344</v>
      </c>
      <c r="K152" s="2" t="s">
        <v>345</v>
      </c>
    </row>
    <row r="153" spans="10:11" x14ac:dyDescent="0.25">
      <c r="J153" s="2" t="s">
        <v>346</v>
      </c>
      <c r="K153" s="2" t="s">
        <v>347</v>
      </c>
    </row>
    <row r="154" spans="10:11" x14ac:dyDescent="0.25">
      <c r="J154" s="2" t="s">
        <v>348</v>
      </c>
      <c r="K154" s="2" t="s">
        <v>349</v>
      </c>
    </row>
    <row r="155" spans="10:11" x14ac:dyDescent="0.25">
      <c r="J155" s="2" t="s">
        <v>350</v>
      </c>
      <c r="K155" s="2" t="s">
        <v>351</v>
      </c>
    </row>
    <row r="156" spans="10:11" x14ac:dyDescent="0.25">
      <c r="J156" s="2" t="s">
        <v>352</v>
      </c>
      <c r="K156" s="2" t="s">
        <v>353</v>
      </c>
    </row>
    <row r="157" spans="10:11" x14ac:dyDescent="0.25">
      <c r="J157" s="2" t="s">
        <v>354</v>
      </c>
      <c r="K157" s="2" t="s">
        <v>355</v>
      </c>
    </row>
    <row r="158" spans="10:11" x14ac:dyDescent="0.25">
      <c r="J158" s="2" t="s">
        <v>356</v>
      </c>
      <c r="K158" s="2" t="s">
        <v>357</v>
      </c>
    </row>
    <row r="159" spans="10:11" x14ac:dyDescent="0.25">
      <c r="J159" s="2" t="s">
        <v>358</v>
      </c>
      <c r="K159" s="2" t="s">
        <v>359</v>
      </c>
    </row>
    <row r="160" spans="10:11" x14ac:dyDescent="0.25">
      <c r="J160" s="2" t="s">
        <v>360</v>
      </c>
      <c r="K160" s="2" t="s">
        <v>361</v>
      </c>
    </row>
    <row r="161" spans="10:11" x14ac:dyDescent="0.25">
      <c r="J161" s="2" t="s">
        <v>362</v>
      </c>
      <c r="K161" s="2" t="s">
        <v>363</v>
      </c>
    </row>
    <row r="162" spans="10:11" x14ac:dyDescent="0.25">
      <c r="J162" s="2" t="s">
        <v>364</v>
      </c>
      <c r="K162" s="2" t="s">
        <v>365</v>
      </c>
    </row>
    <row r="163" spans="10:11" x14ac:dyDescent="0.25">
      <c r="J163" s="2" t="s">
        <v>366</v>
      </c>
      <c r="K163" s="2" t="s">
        <v>367</v>
      </c>
    </row>
    <row r="164" spans="10:11" x14ac:dyDescent="0.25">
      <c r="J164" s="2" t="s">
        <v>368</v>
      </c>
      <c r="K164" s="2" t="s">
        <v>369</v>
      </c>
    </row>
    <row r="165" spans="10:11" x14ac:dyDescent="0.25">
      <c r="J165" s="2" t="s">
        <v>370</v>
      </c>
      <c r="K165" s="2" t="s">
        <v>371</v>
      </c>
    </row>
    <row r="166" spans="10:11" x14ac:dyDescent="0.25">
      <c r="J166" s="2" t="s">
        <v>372</v>
      </c>
      <c r="K166" s="2" t="s">
        <v>373</v>
      </c>
    </row>
    <row r="167" spans="10:11" x14ac:dyDescent="0.25">
      <c r="J167" s="2" t="s">
        <v>689</v>
      </c>
      <c r="K167" s="2" t="s">
        <v>690</v>
      </c>
    </row>
    <row r="168" spans="10:11" x14ac:dyDescent="0.25">
      <c r="J168" s="2" t="s">
        <v>374</v>
      </c>
      <c r="K168" s="2" t="s">
        <v>375</v>
      </c>
    </row>
    <row r="169" spans="10:11" x14ac:dyDescent="0.25">
      <c r="J169" s="2" t="s">
        <v>376</v>
      </c>
      <c r="K169" s="2" t="s">
        <v>377</v>
      </c>
    </row>
    <row r="170" spans="10:11" x14ac:dyDescent="0.25">
      <c r="J170" s="2" t="s">
        <v>378</v>
      </c>
      <c r="K170" s="2" t="s">
        <v>379</v>
      </c>
    </row>
    <row r="171" spans="10:11" x14ac:dyDescent="0.25">
      <c r="J171" s="2" t="s">
        <v>380</v>
      </c>
      <c r="K171" s="2" t="s">
        <v>381</v>
      </c>
    </row>
    <row r="172" spans="10:11" x14ac:dyDescent="0.25">
      <c r="J172" s="2" t="s">
        <v>382</v>
      </c>
      <c r="K172" s="2" t="s">
        <v>383</v>
      </c>
    </row>
    <row r="173" spans="10:11" x14ac:dyDescent="0.25">
      <c r="J173" s="2" t="s">
        <v>384</v>
      </c>
      <c r="K173" s="2" t="s">
        <v>385</v>
      </c>
    </row>
    <row r="174" spans="10:11" x14ac:dyDescent="0.25">
      <c r="J174" s="2" t="s">
        <v>386</v>
      </c>
      <c r="K174" s="2" t="s">
        <v>387</v>
      </c>
    </row>
    <row r="175" spans="10:11" x14ac:dyDescent="0.25">
      <c r="J175" s="2" t="s">
        <v>388</v>
      </c>
      <c r="K175" s="2" t="s">
        <v>389</v>
      </c>
    </row>
    <row r="176" spans="10:11" x14ac:dyDescent="0.25">
      <c r="J176" s="2" t="s">
        <v>390</v>
      </c>
      <c r="K176" s="2" t="s">
        <v>391</v>
      </c>
    </row>
    <row r="177" spans="10:11" x14ac:dyDescent="0.25">
      <c r="J177" s="2" t="s">
        <v>392</v>
      </c>
      <c r="K177" s="2" t="s">
        <v>393</v>
      </c>
    </row>
    <row r="178" spans="10:11" x14ac:dyDescent="0.25">
      <c r="J178" s="2" t="s">
        <v>394</v>
      </c>
      <c r="K178" s="2" t="s">
        <v>395</v>
      </c>
    </row>
    <row r="179" spans="10:11" x14ac:dyDescent="0.25">
      <c r="J179" s="2" t="s">
        <v>396</v>
      </c>
      <c r="K179" s="2" t="s">
        <v>397</v>
      </c>
    </row>
    <row r="180" spans="10:11" x14ac:dyDescent="0.25">
      <c r="J180" s="2" t="s">
        <v>398</v>
      </c>
      <c r="K180" s="2" t="s">
        <v>399</v>
      </c>
    </row>
    <row r="181" spans="10:11" x14ac:dyDescent="0.25">
      <c r="J181" s="2" t="s">
        <v>400</v>
      </c>
      <c r="K181" s="2" t="s">
        <v>401</v>
      </c>
    </row>
    <row r="182" spans="10:11" x14ac:dyDescent="0.25">
      <c r="J182" s="2" t="s">
        <v>402</v>
      </c>
      <c r="K182" s="2" t="s">
        <v>403</v>
      </c>
    </row>
    <row r="183" spans="10:11" x14ac:dyDescent="0.25">
      <c r="J183" s="2" t="s">
        <v>404</v>
      </c>
      <c r="K183" s="2" t="s">
        <v>405</v>
      </c>
    </row>
    <row r="184" spans="10:11" x14ac:dyDescent="0.25">
      <c r="J184" s="2" t="s">
        <v>406</v>
      </c>
      <c r="K184" s="2" t="s">
        <v>407</v>
      </c>
    </row>
    <row r="185" spans="10:11" x14ac:dyDescent="0.25">
      <c r="J185" s="2" t="s">
        <v>408</v>
      </c>
      <c r="K185" s="2" t="s">
        <v>409</v>
      </c>
    </row>
    <row r="186" spans="10:11" x14ac:dyDescent="0.25">
      <c r="J186" s="2" t="s">
        <v>410</v>
      </c>
      <c r="K186" s="2" t="s">
        <v>411</v>
      </c>
    </row>
    <row r="187" spans="10:11" x14ac:dyDescent="0.25">
      <c r="J187" s="2" t="s">
        <v>412</v>
      </c>
      <c r="K187" s="2" t="s">
        <v>413</v>
      </c>
    </row>
    <row r="188" spans="10:11" x14ac:dyDescent="0.25">
      <c r="J188" s="2" t="s">
        <v>414</v>
      </c>
      <c r="K188" s="2" t="s">
        <v>415</v>
      </c>
    </row>
    <row r="189" spans="10:11" x14ac:dyDescent="0.25">
      <c r="J189" s="2" t="s">
        <v>416</v>
      </c>
      <c r="K189" s="2" t="s">
        <v>417</v>
      </c>
    </row>
    <row r="190" spans="10:11" x14ac:dyDescent="0.25">
      <c r="J190" s="2" t="s">
        <v>418</v>
      </c>
      <c r="K190" s="2" t="s">
        <v>419</v>
      </c>
    </row>
    <row r="191" spans="10:11" x14ac:dyDescent="0.25">
      <c r="J191" s="2" t="s">
        <v>420</v>
      </c>
      <c r="K191" s="2" t="s">
        <v>421</v>
      </c>
    </row>
    <row r="192" spans="10:11" x14ac:dyDescent="0.25">
      <c r="J192" s="2" t="s">
        <v>422</v>
      </c>
      <c r="K192" s="2" t="s">
        <v>423</v>
      </c>
    </row>
    <row r="193" spans="10:11" x14ac:dyDescent="0.25">
      <c r="J193" s="2" t="s">
        <v>424</v>
      </c>
      <c r="K193" s="2" t="s">
        <v>425</v>
      </c>
    </row>
    <row r="194" spans="10:11" x14ac:dyDescent="0.25">
      <c r="J194" s="2" t="s">
        <v>426</v>
      </c>
      <c r="K194" s="2" t="s">
        <v>427</v>
      </c>
    </row>
    <row r="195" spans="10:11" x14ac:dyDescent="0.25">
      <c r="J195" s="2" t="s">
        <v>428</v>
      </c>
      <c r="K195" s="2" t="s">
        <v>429</v>
      </c>
    </row>
    <row r="196" spans="10:11" x14ac:dyDescent="0.25">
      <c r="J196" s="2" t="s">
        <v>430</v>
      </c>
      <c r="K196" s="2" t="s">
        <v>431</v>
      </c>
    </row>
    <row r="197" spans="10:11" x14ac:dyDescent="0.25">
      <c r="J197" s="2" t="s">
        <v>432</v>
      </c>
      <c r="K197" s="2" t="s">
        <v>433</v>
      </c>
    </row>
    <row r="198" spans="10:11" x14ac:dyDescent="0.25">
      <c r="J198" s="2" t="s">
        <v>434</v>
      </c>
      <c r="K198" s="2" t="s">
        <v>435</v>
      </c>
    </row>
    <row r="199" spans="10:11" x14ac:dyDescent="0.25">
      <c r="J199" s="2" t="s">
        <v>436</v>
      </c>
      <c r="K199" s="2" t="s">
        <v>437</v>
      </c>
    </row>
    <row r="200" spans="10:11" x14ac:dyDescent="0.25">
      <c r="J200" s="2" t="s">
        <v>438</v>
      </c>
      <c r="K200" s="2" t="s">
        <v>439</v>
      </c>
    </row>
    <row r="201" spans="10:11" x14ac:dyDescent="0.25">
      <c r="J201" s="2" t="s">
        <v>440</v>
      </c>
      <c r="K201" s="2" t="s">
        <v>441</v>
      </c>
    </row>
    <row r="202" spans="10:11" x14ac:dyDescent="0.25">
      <c r="J202" s="2" t="s">
        <v>442</v>
      </c>
      <c r="K202" s="2" t="s">
        <v>443</v>
      </c>
    </row>
    <row r="203" spans="10:11" x14ac:dyDescent="0.25">
      <c r="J203" s="2" t="s">
        <v>444</v>
      </c>
      <c r="K203" s="2" t="s">
        <v>445</v>
      </c>
    </row>
    <row r="204" spans="10:11" x14ac:dyDescent="0.25">
      <c r="J204" s="2" t="s">
        <v>446</v>
      </c>
      <c r="K204" s="2" t="s">
        <v>447</v>
      </c>
    </row>
    <row r="205" spans="10:11" x14ac:dyDescent="0.25">
      <c r="J205" s="2" t="s">
        <v>448</v>
      </c>
      <c r="K205" s="2" t="s">
        <v>449</v>
      </c>
    </row>
    <row r="206" spans="10:11" x14ac:dyDescent="0.25">
      <c r="J206" s="2" t="s">
        <v>450</v>
      </c>
      <c r="K206" s="2" t="s">
        <v>451</v>
      </c>
    </row>
    <row r="207" spans="10:11" x14ac:dyDescent="0.25">
      <c r="J207" s="2" t="s">
        <v>452</v>
      </c>
      <c r="K207" s="2" t="s">
        <v>453</v>
      </c>
    </row>
    <row r="208" spans="10:11" x14ac:dyDescent="0.25">
      <c r="J208" s="2" t="s">
        <v>454</v>
      </c>
      <c r="K208" s="2" t="s">
        <v>455</v>
      </c>
    </row>
    <row r="209" spans="10:11" x14ac:dyDescent="0.25">
      <c r="J209" s="2" t="s">
        <v>456</v>
      </c>
      <c r="K209" s="2" t="s">
        <v>457</v>
      </c>
    </row>
    <row r="210" spans="10:11" x14ac:dyDescent="0.25">
      <c r="J210" s="2" t="s">
        <v>458</v>
      </c>
      <c r="K210" s="2" t="s">
        <v>459</v>
      </c>
    </row>
    <row r="211" spans="10:11" x14ac:dyDescent="0.25">
      <c r="J211" s="2" t="s">
        <v>460</v>
      </c>
      <c r="K211" s="2" t="s">
        <v>461</v>
      </c>
    </row>
    <row r="212" spans="10:11" x14ac:dyDescent="0.25">
      <c r="J212" s="2" t="s">
        <v>462</v>
      </c>
      <c r="K212" s="2" t="s">
        <v>463</v>
      </c>
    </row>
    <row r="213" spans="10:11" x14ac:dyDescent="0.25">
      <c r="J213" s="2" t="s">
        <v>464</v>
      </c>
      <c r="K213" s="2" t="s">
        <v>465</v>
      </c>
    </row>
    <row r="214" spans="10:11" x14ac:dyDescent="0.25">
      <c r="J214" s="2" t="s">
        <v>466</v>
      </c>
      <c r="K214" s="2" t="s">
        <v>467</v>
      </c>
    </row>
    <row r="215" spans="10:11" x14ac:dyDescent="0.25">
      <c r="J215" s="2" t="s">
        <v>468</v>
      </c>
      <c r="K215" s="2" t="s">
        <v>469</v>
      </c>
    </row>
    <row r="216" spans="10:11" x14ac:dyDescent="0.25">
      <c r="J216" s="2" t="s">
        <v>470</v>
      </c>
      <c r="K216" s="2" t="s">
        <v>471</v>
      </c>
    </row>
    <row r="217" spans="10:11" x14ac:dyDescent="0.25">
      <c r="J217" s="2" t="s">
        <v>472</v>
      </c>
      <c r="K217" s="2" t="s">
        <v>473</v>
      </c>
    </row>
    <row r="218" spans="10:11" x14ac:dyDescent="0.25">
      <c r="J218" s="2" t="s">
        <v>474</v>
      </c>
      <c r="K218" s="2" t="s">
        <v>475</v>
      </c>
    </row>
    <row r="219" spans="10:11" x14ac:dyDescent="0.25">
      <c r="J219" s="2" t="s">
        <v>476</v>
      </c>
      <c r="K219" s="2" t="s">
        <v>477</v>
      </c>
    </row>
    <row r="220" spans="10:11" x14ac:dyDescent="0.25">
      <c r="J220" s="2" t="s">
        <v>478</v>
      </c>
      <c r="K220" s="2" t="s">
        <v>479</v>
      </c>
    </row>
    <row r="221" spans="10:11" x14ac:dyDescent="0.25">
      <c r="J221" s="2" t="s">
        <v>480</v>
      </c>
      <c r="K221" s="2" t="s">
        <v>481</v>
      </c>
    </row>
    <row r="222" spans="10:11" x14ac:dyDescent="0.25">
      <c r="J222" s="2" t="s">
        <v>482</v>
      </c>
      <c r="K222" s="2" t="s">
        <v>483</v>
      </c>
    </row>
    <row r="223" spans="10:11" x14ac:dyDescent="0.25">
      <c r="J223" s="2" t="s">
        <v>484</v>
      </c>
      <c r="K223" s="2" t="s">
        <v>485</v>
      </c>
    </row>
    <row r="224" spans="10:11" x14ac:dyDescent="0.25">
      <c r="J224" s="2" t="s">
        <v>486</v>
      </c>
      <c r="K224" s="2" t="s">
        <v>487</v>
      </c>
    </row>
    <row r="225" spans="10:11" x14ac:dyDescent="0.25">
      <c r="J225" s="2" t="s">
        <v>488</v>
      </c>
      <c r="K225" s="2" t="s">
        <v>489</v>
      </c>
    </row>
    <row r="226" spans="10:11" x14ac:dyDescent="0.25">
      <c r="J226" s="2" t="s">
        <v>490</v>
      </c>
      <c r="K226" s="2" t="s">
        <v>491</v>
      </c>
    </row>
    <row r="227" spans="10:11" x14ac:dyDescent="0.25">
      <c r="J227" s="2" t="s">
        <v>492</v>
      </c>
      <c r="K227" s="2" t="s">
        <v>493</v>
      </c>
    </row>
    <row r="228" spans="10:11" x14ac:dyDescent="0.25">
      <c r="J228" s="2" t="s">
        <v>494</v>
      </c>
      <c r="K228" s="2" t="s">
        <v>495</v>
      </c>
    </row>
    <row r="229" spans="10:11" x14ac:dyDescent="0.25">
      <c r="J229" s="2" t="s">
        <v>496</v>
      </c>
      <c r="K229" s="2" t="s">
        <v>497</v>
      </c>
    </row>
    <row r="230" spans="10:11" x14ac:dyDescent="0.25">
      <c r="J230" s="2" t="s">
        <v>498</v>
      </c>
      <c r="K230" s="2" t="s">
        <v>499</v>
      </c>
    </row>
    <row r="231" spans="10:11" x14ac:dyDescent="0.25">
      <c r="J231" s="2" t="s">
        <v>500</v>
      </c>
      <c r="K231" s="2" t="s">
        <v>501</v>
      </c>
    </row>
    <row r="232" spans="10:11" x14ac:dyDescent="0.25">
      <c r="J232" s="2" t="s">
        <v>502</v>
      </c>
      <c r="K232" s="2" t="s">
        <v>503</v>
      </c>
    </row>
    <row r="233" spans="10:11" x14ac:dyDescent="0.25">
      <c r="J233" s="2" t="s">
        <v>504</v>
      </c>
      <c r="K233" s="2" t="s">
        <v>505</v>
      </c>
    </row>
    <row r="234" spans="10:11" x14ac:dyDescent="0.25">
      <c r="J234" s="2" t="s">
        <v>506</v>
      </c>
      <c r="K234" s="2" t="s">
        <v>507</v>
      </c>
    </row>
    <row r="235" spans="10:11" x14ac:dyDescent="0.25">
      <c r="J235" s="2" t="s">
        <v>508</v>
      </c>
      <c r="K235" s="2" t="s">
        <v>509</v>
      </c>
    </row>
    <row r="236" spans="10:11" x14ac:dyDescent="0.25">
      <c r="J236" s="2" t="s">
        <v>510</v>
      </c>
      <c r="K236" s="2" t="s">
        <v>511</v>
      </c>
    </row>
    <row r="237" spans="10:11" x14ac:dyDescent="0.25">
      <c r="J237" s="2" t="s">
        <v>512</v>
      </c>
      <c r="K237" s="2" t="s">
        <v>513</v>
      </c>
    </row>
    <row r="238" spans="10:11" x14ac:dyDescent="0.25">
      <c r="J238" s="2" t="s">
        <v>514</v>
      </c>
      <c r="K238" s="2" t="s">
        <v>515</v>
      </c>
    </row>
    <row r="239" spans="10:11" x14ac:dyDescent="0.25">
      <c r="J239" s="2" t="s">
        <v>516</v>
      </c>
      <c r="K239" s="2" t="s">
        <v>517</v>
      </c>
    </row>
    <row r="240" spans="10:11" x14ac:dyDescent="0.25">
      <c r="J240" s="2" t="s">
        <v>518</v>
      </c>
      <c r="K240" s="2" t="s">
        <v>519</v>
      </c>
    </row>
    <row r="241" spans="10:11" x14ac:dyDescent="0.25">
      <c r="J241" s="2" t="s">
        <v>520</v>
      </c>
      <c r="K241" s="2" t="s">
        <v>521</v>
      </c>
    </row>
    <row r="242" spans="10:11" x14ac:dyDescent="0.25">
      <c r="J242" s="2" t="s">
        <v>522</v>
      </c>
      <c r="K242" s="2" t="s">
        <v>523</v>
      </c>
    </row>
    <row r="243" spans="10:11" x14ac:dyDescent="0.25">
      <c r="J243" s="2" t="s">
        <v>524</v>
      </c>
      <c r="K243" s="2" t="s">
        <v>525</v>
      </c>
    </row>
    <row r="244" spans="10:11" x14ac:dyDescent="0.25">
      <c r="J244" s="2" t="s">
        <v>526</v>
      </c>
      <c r="K244" s="2" t="s">
        <v>527</v>
      </c>
    </row>
    <row r="245" spans="10:11" x14ac:dyDescent="0.25">
      <c r="J245" s="2" t="s">
        <v>528</v>
      </c>
      <c r="K245" s="2" t="s">
        <v>529</v>
      </c>
    </row>
    <row r="246" spans="10:11" x14ac:dyDescent="0.25">
      <c r="J246" s="2" t="s">
        <v>530</v>
      </c>
      <c r="K246" s="2" t="s">
        <v>531</v>
      </c>
    </row>
    <row r="247" spans="10:11" x14ac:dyDescent="0.25">
      <c r="J247" s="2" t="s">
        <v>532</v>
      </c>
      <c r="K247" s="2" t="s">
        <v>533</v>
      </c>
    </row>
    <row r="248" spans="10:11" x14ac:dyDescent="0.25">
      <c r="J248" s="2" t="s">
        <v>534</v>
      </c>
      <c r="K248" s="2" t="s">
        <v>535</v>
      </c>
    </row>
    <row r="249" spans="10:11" x14ac:dyDescent="0.25">
      <c r="J249" s="2" t="s">
        <v>536</v>
      </c>
      <c r="K249" s="2" t="s">
        <v>537</v>
      </c>
    </row>
    <row r="250" spans="10:11" x14ac:dyDescent="0.25">
      <c r="J250" s="2" t="s">
        <v>538</v>
      </c>
      <c r="K250" s="2" t="s">
        <v>539</v>
      </c>
    </row>
    <row r="251" spans="10:11" x14ac:dyDescent="0.25">
      <c r="J251" s="2" t="s">
        <v>540</v>
      </c>
      <c r="K251" s="2" t="s">
        <v>541</v>
      </c>
    </row>
    <row r="252" spans="10:11" x14ac:dyDescent="0.25">
      <c r="J252" s="2" t="s">
        <v>542</v>
      </c>
      <c r="K252" s="2" t="s">
        <v>543</v>
      </c>
    </row>
    <row r="253" spans="10:11" x14ac:dyDescent="0.25">
      <c r="J253" s="2" t="s">
        <v>544</v>
      </c>
      <c r="K253" s="2" t="s">
        <v>545</v>
      </c>
    </row>
    <row r="254" spans="10:11" x14ac:dyDescent="0.25">
      <c r="J254" s="2" t="s">
        <v>546</v>
      </c>
      <c r="K254" s="2" t="s">
        <v>547</v>
      </c>
    </row>
    <row r="255" spans="10:11" x14ac:dyDescent="0.25">
      <c r="J255" s="2" t="s">
        <v>548</v>
      </c>
      <c r="K255" s="2" t="s">
        <v>549</v>
      </c>
    </row>
    <row r="256" spans="10:11" x14ac:dyDescent="0.25">
      <c r="J256" s="2" t="s">
        <v>550</v>
      </c>
      <c r="K256" s="2" t="s">
        <v>551</v>
      </c>
    </row>
    <row r="257" spans="10:11" x14ac:dyDescent="0.25">
      <c r="J257" s="2" t="s">
        <v>552</v>
      </c>
      <c r="K257" s="2" t="s">
        <v>553</v>
      </c>
    </row>
    <row r="258" spans="10:11" x14ac:dyDescent="0.25">
      <c r="J258" s="2" t="s">
        <v>554</v>
      </c>
      <c r="K258" s="2" t="s">
        <v>555</v>
      </c>
    </row>
    <row r="259" spans="10:11" x14ac:dyDescent="0.25">
      <c r="J259" s="2" t="s">
        <v>556</v>
      </c>
      <c r="K259" s="2" t="s">
        <v>557</v>
      </c>
    </row>
    <row r="260" spans="10:11" x14ac:dyDescent="0.25">
      <c r="J260" s="2" t="s">
        <v>558</v>
      </c>
      <c r="K260" s="2" t="s">
        <v>559</v>
      </c>
    </row>
    <row r="261" spans="10:11" x14ac:dyDescent="0.25">
      <c r="J261" s="2" t="s">
        <v>560</v>
      </c>
      <c r="K261" s="2" t="s">
        <v>561</v>
      </c>
    </row>
    <row r="262" spans="10:11" x14ac:dyDescent="0.25">
      <c r="J262" s="2" t="s">
        <v>562</v>
      </c>
      <c r="K262" s="2" t="s">
        <v>563</v>
      </c>
    </row>
    <row r="263" spans="10:11" x14ac:dyDescent="0.25">
      <c r="J263" s="2" t="s">
        <v>564</v>
      </c>
      <c r="K263" s="2" t="s">
        <v>565</v>
      </c>
    </row>
    <row r="264" spans="10:11" x14ac:dyDescent="0.25">
      <c r="J264" s="2" t="s">
        <v>566</v>
      </c>
      <c r="K264" s="2" t="s">
        <v>567</v>
      </c>
    </row>
    <row r="265" spans="10:11" x14ac:dyDescent="0.25">
      <c r="J265" s="2" t="s">
        <v>568</v>
      </c>
      <c r="K265" s="2" t="s">
        <v>569</v>
      </c>
    </row>
    <row r="266" spans="10:11" x14ac:dyDescent="0.25">
      <c r="J266" s="2" t="s">
        <v>570</v>
      </c>
      <c r="K266" s="2" t="s">
        <v>571</v>
      </c>
    </row>
    <row r="267" spans="10:11" x14ac:dyDescent="0.25">
      <c r="J267" s="2" t="s">
        <v>572</v>
      </c>
      <c r="K267" s="2" t="s">
        <v>573</v>
      </c>
    </row>
    <row r="268" spans="10:11" x14ac:dyDescent="0.25">
      <c r="J268" s="2" t="s">
        <v>574</v>
      </c>
      <c r="K268" s="2" t="s">
        <v>575</v>
      </c>
    </row>
    <row r="269" spans="10:11" x14ac:dyDescent="0.25">
      <c r="J269" s="2" t="s">
        <v>576</v>
      </c>
      <c r="K269" s="2" t="s">
        <v>577</v>
      </c>
    </row>
    <row r="270" spans="10:11" x14ac:dyDescent="0.25">
      <c r="J270" s="2" t="s">
        <v>578</v>
      </c>
      <c r="K270" s="2" t="s">
        <v>579</v>
      </c>
    </row>
    <row r="271" spans="10:11" x14ac:dyDescent="0.25">
      <c r="J271" s="2" t="s">
        <v>580</v>
      </c>
      <c r="K271" s="2" t="s">
        <v>581</v>
      </c>
    </row>
    <row r="272" spans="10:11" x14ac:dyDescent="0.25">
      <c r="J272" s="2" t="s">
        <v>582</v>
      </c>
      <c r="K272" s="2" t="s">
        <v>583</v>
      </c>
    </row>
    <row r="273" spans="10:11" x14ac:dyDescent="0.25">
      <c r="J273" s="2" t="s">
        <v>584</v>
      </c>
      <c r="K273" s="2" t="s">
        <v>585</v>
      </c>
    </row>
    <row r="274" spans="10:11" x14ac:dyDescent="0.25">
      <c r="J274" s="2" t="s">
        <v>586</v>
      </c>
      <c r="K274" s="2" t="s">
        <v>587</v>
      </c>
    </row>
    <row r="275" spans="10:11" x14ac:dyDescent="0.25">
      <c r="J275" s="2" t="s">
        <v>588</v>
      </c>
      <c r="K275" s="2" t="s">
        <v>589</v>
      </c>
    </row>
    <row r="276" spans="10:11" x14ac:dyDescent="0.25">
      <c r="J276" s="2" t="s">
        <v>590</v>
      </c>
      <c r="K276" s="2" t="s">
        <v>591</v>
      </c>
    </row>
    <row r="277" spans="10:11" x14ac:dyDescent="0.25">
      <c r="J277" s="2" t="s">
        <v>592</v>
      </c>
      <c r="K277" s="2" t="s">
        <v>593</v>
      </c>
    </row>
    <row r="278" spans="10:11" x14ac:dyDescent="0.25">
      <c r="J278" s="4" t="s">
        <v>698</v>
      </c>
      <c r="K278" s="2" t="s">
        <v>256</v>
      </c>
    </row>
    <row r="279" spans="10:11" x14ac:dyDescent="0.25">
      <c r="J279" s="2" t="s">
        <v>594</v>
      </c>
      <c r="K279" s="2" t="s">
        <v>595</v>
      </c>
    </row>
    <row r="280" spans="10:11" x14ac:dyDescent="0.25">
      <c r="J280" s="2" t="s">
        <v>596</v>
      </c>
      <c r="K280" s="2" t="s">
        <v>597</v>
      </c>
    </row>
    <row r="281" spans="10:11" x14ac:dyDescent="0.25">
      <c r="J281" s="2" t="s">
        <v>598</v>
      </c>
      <c r="K281" s="2" t="s">
        <v>599</v>
      </c>
    </row>
    <row r="282" spans="10:11" x14ac:dyDescent="0.25">
      <c r="J282" s="2" t="s">
        <v>600</v>
      </c>
      <c r="K282" s="2" t="s">
        <v>601</v>
      </c>
    </row>
    <row r="283" spans="10:11" x14ac:dyDescent="0.25">
      <c r="J283" s="2" t="s">
        <v>602</v>
      </c>
      <c r="K283" s="2" t="s">
        <v>603</v>
      </c>
    </row>
    <row r="284" spans="10:11" x14ac:dyDescent="0.25">
      <c r="J284" s="2" t="s">
        <v>604</v>
      </c>
      <c r="K284" s="2" t="s">
        <v>605</v>
      </c>
    </row>
    <row r="285" spans="10:11" x14ac:dyDescent="0.25">
      <c r="J285" s="2" t="s">
        <v>606</v>
      </c>
      <c r="K285" s="2" t="s">
        <v>607</v>
      </c>
    </row>
    <row r="286" spans="10:11" x14ac:dyDescent="0.25">
      <c r="J286" s="2" t="s">
        <v>608</v>
      </c>
      <c r="K286" s="2" t="s">
        <v>609</v>
      </c>
    </row>
    <row r="287" spans="10:11" x14ac:dyDescent="0.25">
      <c r="J287" s="2" t="s">
        <v>610</v>
      </c>
      <c r="K287" s="2" t="s">
        <v>611</v>
      </c>
    </row>
    <row r="288" spans="10:11" x14ac:dyDescent="0.25">
      <c r="J288" s="2" t="s">
        <v>612</v>
      </c>
      <c r="K288" s="2" t="s">
        <v>613</v>
      </c>
    </row>
    <row r="289" spans="10:11" x14ac:dyDescent="0.25">
      <c r="J289" s="2" t="s">
        <v>614</v>
      </c>
      <c r="K289" s="2" t="s">
        <v>615</v>
      </c>
    </row>
    <row r="290" spans="10:11" x14ac:dyDescent="0.25">
      <c r="J290" s="2" t="s">
        <v>616</v>
      </c>
      <c r="K290" s="2" t="s">
        <v>617</v>
      </c>
    </row>
    <row r="291" spans="10:11" x14ac:dyDescent="0.25">
      <c r="J291" s="2" t="s">
        <v>618</v>
      </c>
      <c r="K291" s="2" t="s">
        <v>619</v>
      </c>
    </row>
    <row r="292" spans="10:11" x14ac:dyDescent="0.25">
      <c r="J292" s="2" t="s">
        <v>620</v>
      </c>
      <c r="K292" s="2" t="s">
        <v>621</v>
      </c>
    </row>
    <row r="293" spans="10:11" x14ac:dyDescent="0.25">
      <c r="J293" s="2" t="s">
        <v>622</v>
      </c>
      <c r="K293" s="2" t="s">
        <v>623</v>
      </c>
    </row>
    <row r="294" spans="10:11" x14ac:dyDescent="0.25">
      <c r="J294" s="2" t="s">
        <v>624</v>
      </c>
      <c r="K294" s="2" t="s">
        <v>625</v>
      </c>
    </row>
    <row r="295" spans="10:11" x14ac:dyDescent="0.25">
      <c r="J295" s="2" t="s">
        <v>626</v>
      </c>
      <c r="K295" s="2" t="s">
        <v>627</v>
      </c>
    </row>
    <row r="296" spans="10:11" x14ac:dyDescent="0.25">
      <c r="J296" s="2" t="s">
        <v>628</v>
      </c>
      <c r="K296" s="2" t="s">
        <v>629</v>
      </c>
    </row>
    <row r="297" spans="10:11" x14ac:dyDescent="0.25">
      <c r="J297" s="2" t="s">
        <v>630</v>
      </c>
      <c r="K297" s="2" t="s">
        <v>631</v>
      </c>
    </row>
    <row r="298" spans="10:11" x14ac:dyDescent="0.25">
      <c r="J298" s="2" t="s">
        <v>632</v>
      </c>
      <c r="K298" s="2" t="s">
        <v>633</v>
      </c>
    </row>
    <row r="299" spans="10:11" x14ac:dyDescent="0.25">
      <c r="J299" s="2" t="s">
        <v>634</v>
      </c>
      <c r="K299" s="2" t="s">
        <v>635</v>
      </c>
    </row>
    <row r="300" spans="10:11" x14ac:dyDescent="0.25">
      <c r="J300" s="2" t="s">
        <v>636</v>
      </c>
      <c r="K300" s="2" t="s">
        <v>637</v>
      </c>
    </row>
    <row r="301" spans="10:11" x14ac:dyDescent="0.25">
      <c r="J301" s="2" t="s">
        <v>638</v>
      </c>
      <c r="K301" s="2" t="s">
        <v>639</v>
      </c>
    </row>
    <row r="302" spans="10:11" x14ac:dyDescent="0.25">
      <c r="J302" s="2" t="s">
        <v>640</v>
      </c>
      <c r="K302" s="2" t="s">
        <v>641</v>
      </c>
    </row>
    <row r="303" spans="10:11" x14ac:dyDescent="0.25">
      <c r="J303" s="2" t="s">
        <v>642</v>
      </c>
      <c r="K303" s="2" t="s">
        <v>643</v>
      </c>
    </row>
    <row r="304" spans="10:11" x14ac:dyDescent="0.25">
      <c r="J304" s="2" t="s">
        <v>644</v>
      </c>
      <c r="K304" s="2" t="s">
        <v>645</v>
      </c>
    </row>
    <row r="305" spans="10:11" x14ac:dyDescent="0.25">
      <c r="J305" s="2" t="s">
        <v>646</v>
      </c>
      <c r="K305" s="2" t="s">
        <v>647</v>
      </c>
    </row>
    <row r="306" spans="10:11" x14ac:dyDescent="0.25">
      <c r="J306" s="2" t="s">
        <v>648</v>
      </c>
      <c r="K306" s="2" t="s">
        <v>649</v>
      </c>
    </row>
    <row r="307" spans="10:11" x14ac:dyDescent="0.25">
      <c r="J307" s="2" t="s">
        <v>650</v>
      </c>
      <c r="K307" s="2" t="s">
        <v>651</v>
      </c>
    </row>
    <row r="308" spans="10:11" x14ac:dyDescent="0.25">
      <c r="J308" s="2" t="s">
        <v>652</v>
      </c>
      <c r="K308" s="2" t="s">
        <v>653</v>
      </c>
    </row>
    <row r="309" spans="10:11" x14ac:dyDescent="0.25">
      <c r="J309" s="2" t="s">
        <v>654</v>
      </c>
      <c r="K309" s="2" t="s">
        <v>655</v>
      </c>
    </row>
    <row r="310" spans="10:11" x14ac:dyDescent="0.25">
      <c r="J310" s="2" t="s">
        <v>656</v>
      </c>
      <c r="K310" s="2" t="s">
        <v>657</v>
      </c>
    </row>
    <row r="311" spans="10:11" x14ac:dyDescent="0.25">
      <c r="J311" s="2" t="s">
        <v>658</v>
      </c>
      <c r="K311" s="2" t="s">
        <v>659</v>
      </c>
    </row>
    <row r="312" spans="10:11" x14ac:dyDescent="0.25">
      <c r="J312" s="2" t="s">
        <v>660</v>
      </c>
      <c r="K312" s="2" t="s">
        <v>661</v>
      </c>
    </row>
    <row r="313" spans="10:11" x14ac:dyDescent="0.25">
      <c r="J313" s="2" t="s">
        <v>662</v>
      </c>
      <c r="K313" s="2" t="s">
        <v>663</v>
      </c>
    </row>
    <row r="314" spans="10:11" x14ac:dyDescent="0.25">
      <c r="J314" s="2" t="s">
        <v>664</v>
      </c>
      <c r="K314" s="2" t="s">
        <v>665</v>
      </c>
    </row>
    <row r="315" spans="10:11" x14ac:dyDescent="0.25">
      <c r="J315" s="2" t="s">
        <v>666</v>
      </c>
      <c r="K315" s="2" t="s">
        <v>667</v>
      </c>
    </row>
    <row r="316" spans="10:11" x14ac:dyDescent="0.25">
      <c r="J316" s="2" t="s">
        <v>668</v>
      </c>
      <c r="K316" s="2" t="s">
        <v>669</v>
      </c>
    </row>
    <row r="317" spans="10:11" x14ac:dyDescent="0.25">
      <c r="J317" s="2" t="s">
        <v>670</v>
      </c>
      <c r="K317" s="2" t="s">
        <v>671</v>
      </c>
    </row>
    <row r="318" spans="10:11" x14ac:dyDescent="0.25">
      <c r="J318" s="2" t="s">
        <v>672</v>
      </c>
      <c r="K318" s="2" t="s">
        <v>673</v>
      </c>
    </row>
    <row r="319" spans="10:11" x14ac:dyDescent="0.25">
      <c r="J319" s="2" t="s">
        <v>674</v>
      </c>
      <c r="K319" s="2" t="s">
        <v>675</v>
      </c>
    </row>
    <row r="320" spans="10:11" x14ac:dyDescent="0.25">
      <c r="J320" s="2" t="s">
        <v>676</v>
      </c>
      <c r="K320" s="2" t="s">
        <v>677</v>
      </c>
    </row>
    <row r="321" spans="10:11" x14ac:dyDescent="0.25">
      <c r="J321" s="4" t="s">
        <v>683</v>
      </c>
      <c r="K321" s="2" t="s">
        <v>699</v>
      </c>
    </row>
    <row r="322" spans="10:11" x14ac:dyDescent="0.25">
      <c r="J322" s="4" t="s">
        <v>684</v>
      </c>
      <c r="K322" s="2" t="s">
        <v>700</v>
      </c>
    </row>
    <row r="323" spans="10:11" x14ac:dyDescent="0.25">
      <c r="J323" s="4" t="s">
        <v>688</v>
      </c>
      <c r="K323" s="2" t="s">
        <v>701</v>
      </c>
    </row>
    <row r="324" spans="10:11" x14ac:dyDescent="0.25">
      <c r="J324" s="4" t="s">
        <v>644</v>
      </c>
      <c r="K324" s="2" t="s">
        <v>645</v>
      </c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  <row r="354" spans="10:11" x14ac:dyDescent="0.25">
      <c r="J354" s="2"/>
      <c r="K354" s="2"/>
    </row>
    <row r="355" spans="10:11" x14ac:dyDescent="0.25">
      <c r="J355" s="2"/>
      <c r="K355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10" workbookViewId="0">
      <selection activeCell="I30" sqref="I30"/>
    </sheetView>
  </sheetViews>
  <sheetFormatPr baseColWidth="10" defaultRowHeight="15" x14ac:dyDescent="0.25"/>
  <cols>
    <col min="4" max="4" width="14.7109375" bestFit="1" customWidth="1"/>
  </cols>
  <sheetData>
    <row r="1" spans="1:4" ht="16.5" x14ac:dyDescent="0.3">
      <c r="A1" s="40" t="s">
        <v>704</v>
      </c>
      <c r="B1" s="40" t="s">
        <v>705</v>
      </c>
      <c r="C1" s="40" t="s">
        <v>706</v>
      </c>
      <c r="D1" s="40" t="s">
        <v>707</v>
      </c>
    </row>
    <row r="2" spans="1:4" ht="16.5" x14ac:dyDescent="0.3">
      <c r="A2" s="41" t="str">
        <f ca="1">IFERROR(Data!$B$2,"")</f>
        <v>15603</v>
      </c>
      <c r="B2" s="42" t="s">
        <v>708</v>
      </c>
      <c r="C2" s="43" t="s">
        <v>709</v>
      </c>
      <c r="D2" s="42">
        <f>HLOOKUP(311,EstadoCambiosPatrimonioNeto!$D$9:$K$11,3,0)</f>
        <v>0.52</v>
      </c>
    </row>
    <row r="3" spans="1:4" ht="16.5" x14ac:dyDescent="0.3">
      <c r="A3" s="44" t="str">
        <f ca="1">IFERROR(Data!$B$2,"")</f>
        <v>15603</v>
      </c>
      <c r="B3" s="45" t="s">
        <v>710</v>
      </c>
      <c r="C3" s="46" t="s">
        <v>709</v>
      </c>
      <c r="D3" s="45">
        <f>HLOOKUP(312,EstadoCambiosPatrimonioNeto!$D$9:$K$11,3,0)</f>
        <v>0</v>
      </c>
    </row>
    <row r="4" spans="1:4" ht="16.5" x14ac:dyDescent="0.3">
      <c r="A4" s="41" t="str">
        <f ca="1">IFERROR(Data!$B$2,"")</f>
        <v>15603</v>
      </c>
      <c r="B4" s="42" t="s">
        <v>711</v>
      </c>
      <c r="C4" s="43" t="s">
        <v>709</v>
      </c>
      <c r="D4" s="42">
        <f>HLOOKUP(313,EstadoCambiosPatrimonioNeto!$D$9:$K$11,3,0)</f>
        <v>0</v>
      </c>
    </row>
    <row r="5" spans="1:4" ht="16.5" x14ac:dyDescent="0.3">
      <c r="A5" s="44" t="str">
        <f ca="1">IFERROR(Data!$B$2,"")</f>
        <v>15603</v>
      </c>
      <c r="B5" s="45" t="s">
        <v>712</v>
      </c>
      <c r="C5" s="46" t="s">
        <v>709</v>
      </c>
      <c r="D5" s="45">
        <f>HLOOKUP(314,EstadoCambiosPatrimonioNeto!$D$9:$K$11,3,0)</f>
        <v>0</v>
      </c>
    </row>
    <row r="6" spans="1:4" ht="16.5" x14ac:dyDescent="0.3">
      <c r="A6" s="41" t="str">
        <f ca="1">IFERROR(Data!$B$2,"")</f>
        <v>15603</v>
      </c>
      <c r="B6" s="42" t="s">
        <v>713</v>
      </c>
      <c r="C6" s="43" t="s">
        <v>709</v>
      </c>
      <c r="D6" s="42">
        <f>HLOOKUP(315,EstadoCambiosPatrimonioNeto!$D$9:$K$11,3,0)</f>
        <v>164134318.71639001</v>
      </c>
    </row>
    <row r="7" spans="1:4" ht="16.5" x14ac:dyDescent="0.3">
      <c r="A7" s="44" t="str">
        <f ca="1">IFERROR(Data!$B$2,"")</f>
        <v>15603</v>
      </c>
      <c r="B7" s="45" t="s">
        <v>714</v>
      </c>
      <c r="C7" s="46" t="s">
        <v>709</v>
      </c>
      <c r="D7" s="45">
        <f>HLOOKUP(321,EstadoCambiosPatrimonioNeto!$D$9:$K$11,3,0)</f>
        <v>0</v>
      </c>
    </row>
    <row r="8" spans="1:4" ht="16.5" x14ac:dyDescent="0.3">
      <c r="A8" s="41" t="str">
        <f ca="1">IFERROR(Data!$B$2,"")</f>
        <v>15603</v>
      </c>
      <c r="B8" s="42" t="s">
        <v>715</v>
      </c>
      <c r="C8" s="43" t="s">
        <v>709</v>
      </c>
      <c r="D8" s="42">
        <f>HLOOKUP(322,EstadoCambiosPatrimonioNeto!$D$9:$K$11,3,0)</f>
        <v>0</v>
      </c>
    </row>
    <row r="9" spans="1:4" ht="16.5" x14ac:dyDescent="0.3">
      <c r="A9" s="44" t="str">
        <f ca="1">IFERROR(Data!$B$2,"")</f>
        <v>15603</v>
      </c>
      <c r="B9" s="45" t="s">
        <v>716</v>
      </c>
      <c r="C9" s="46" t="s">
        <v>709</v>
      </c>
      <c r="D9" s="45">
        <f ca="1">OFFSET(EstadoCambiosPatrimonioNeto!K6,5,0,1,1)</f>
        <v>164134319.23639002</v>
      </c>
    </row>
    <row r="10" spans="1:4" ht="16.5" x14ac:dyDescent="0.3">
      <c r="A10" s="41" t="str">
        <f ca="1">IFERROR(Data!$B$2,"")</f>
        <v>15603</v>
      </c>
      <c r="B10" s="42" t="s">
        <v>16</v>
      </c>
      <c r="C10" s="43" t="s">
        <v>717</v>
      </c>
      <c r="D10" s="42">
        <f>VLOOKUP(B10,EstadoCambiosPatrimonioNeto!$A$13:$K$30,11,0)</f>
        <v>0</v>
      </c>
    </row>
    <row r="11" spans="1:4" ht="16.5" x14ac:dyDescent="0.3">
      <c r="A11" s="44" t="str">
        <f ca="1">IFERROR(Data!$B$2,"")</f>
        <v>15603</v>
      </c>
      <c r="B11" s="45" t="s">
        <v>18</v>
      </c>
      <c r="C11" s="46" t="s">
        <v>717</v>
      </c>
      <c r="D11" s="45">
        <f>VLOOKUP(B11,EstadoCambiosPatrimonioNeto!$A$13:$K$30,11,0)</f>
        <v>0</v>
      </c>
    </row>
    <row r="12" spans="1:4" ht="16.5" x14ac:dyDescent="0.3">
      <c r="A12" s="41" t="str">
        <f ca="1">IFERROR(Data!$B$2,"")</f>
        <v>15603</v>
      </c>
      <c r="B12" s="42" t="s">
        <v>20</v>
      </c>
      <c r="C12" s="43" t="s">
        <v>717</v>
      </c>
      <c r="D12" s="42">
        <f>VLOOKUP(B12,EstadoCambiosPatrimonioNeto!$A$13:$K$30,11,0)</f>
        <v>0</v>
      </c>
    </row>
    <row r="13" spans="1:4" ht="16.5" x14ac:dyDescent="0.3">
      <c r="A13" s="44" t="str">
        <f ca="1">IFERROR(Data!$B$2,"")</f>
        <v>15603</v>
      </c>
      <c r="B13" s="45" t="s">
        <v>22</v>
      </c>
      <c r="C13" s="46" t="s">
        <v>717</v>
      </c>
      <c r="D13" s="45">
        <f>VLOOKUP(B13,EstadoCambiosPatrimonioNeto!$A$13:$K$30,11,0)</f>
        <v>0</v>
      </c>
    </row>
    <row r="14" spans="1:4" ht="16.5" x14ac:dyDescent="0.3">
      <c r="A14" s="41" t="str">
        <f ca="1">IFERROR(Data!$B$2,"")</f>
        <v>15603</v>
      </c>
      <c r="B14" s="42" t="s">
        <v>24</v>
      </c>
      <c r="C14" s="43" t="s">
        <v>717</v>
      </c>
      <c r="D14" s="42">
        <f>VLOOKUP(B14,EstadoCambiosPatrimonioNeto!$A$13:$K$30,11,0)</f>
        <v>0</v>
      </c>
    </row>
    <row r="15" spans="1:4" ht="16.5" x14ac:dyDescent="0.3">
      <c r="A15" s="44" t="str">
        <f ca="1">IFERROR(Data!$B$2,"")</f>
        <v>15603</v>
      </c>
      <c r="B15" s="45" t="s">
        <v>26</v>
      </c>
      <c r="C15" s="46" t="s">
        <v>717</v>
      </c>
      <c r="D15" s="45">
        <f>VLOOKUP(B15,EstadoCambiosPatrimonioNeto!$A$13:$K$30,11,0)</f>
        <v>0</v>
      </c>
    </row>
    <row r="16" spans="1:4" ht="16.5" x14ac:dyDescent="0.3">
      <c r="A16" s="41" t="str">
        <f ca="1">IFERROR(Data!$B$2,"")</f>
        <v>15603</v>
      </c>
      <c r="B16" s="42" t="s">
        <v>27</v>
      </c>
      <c r="C16" s="43" t="s">
        <v>717</v>
      </c>
      <c r="D16" s="42">
        <f>VLOOKUP(B16,EstadoCambiosPatrimonioNeto!$A$13:$K$30,11,0)</f>
        <v>0</v>
      </c>
    </row>
    <row r="17" spans="1:4" ht="16.5" x14ac:dyDescent="0.3">
      <c r="A17" s="44" t="str">
        <f ca="1">IFERROR(Data!$B$2,"")</f>
        <v>15603</v>
      </c>
      <c r="B17" s="45" t="s">
        <v>29</v>
      </c>
      <c r="C17" s="46" t="s">
        <v>717</v>
      </c>
      <c r="D17" s="45">
        <f>VLOOKUP(B17,EstadoCambiosPatrimonioNeto!$A$13:$K$30,11,0)</f>
        <v>0</v>
      </c>
    </row>
    <row r="18" spans="1:4" ht="16.5" x14ac:dyDescent="0.3">
      <c r="A18" s="41" t="str">
        <f ca="1">IFERROR(Data!$B$2,"")</f>
        <v>15603</v>
      </c>
      <c r="B18" s="42" t="s">
        <v>31</v>
      </c>
      <c r="C18" s="43" t="s">
        <v>717</v>
      </c>
      <c r="D18" s="42">
        <f>VLOOKUP(B18,EstadoCambiosPatrimonioNeto!$A$13:$K$30,11,0)</f>
        <v>0</v>
      </c>
    </row>
    <row r="19" spans="1:4" ht="16.5" x14ac:dyDescent="0.3">
      <c r="A19" s="44" t="str">
        <f ca="1">IFERROR(Data!$B$2,"")</f>
        <v>15603</v>
      </c>
      <c r="B19" s="45" t="s">
        <v>33</v>
      </c>
      <c r="C19" s="46" t="s">
        <v>717</v>
      </c>
      <c r="D19" s="45">
        <f>VLOOKUP(B19,EstadoCambiosPatrimonioNeto!$A$13:$K$30,11,0)</f>
        <v>0</v>
      </c>
    </row>
    <row r="20" spans="1:4" ht="16.5" x14ac:dyDescent="0.3">
      <c r="A20" s="41" t="str">
        <f ca="1">IFERROR(Data!$B$2,"")</f>
        <v>15603</v>
      </c>
      <c r="B20" s="42" t="s">
        <v>35</v>
      </c>
      <c r="C20" s="43" t="s">
        <v>717</v>
      </c>
      <c r="D20" s="42">
        <f>VLOOKUP(B20,EstadoCambiosPatrimonioNeto!$A$13:$K$30,11,0)</f>
        <v>-14819.379810035229</v>
      </c>
    </row>
    <row r="21" spans="1:4" ht="16.5" x14ac:dyDescent="0.3">
      <c r="A21" s="44" t="str">
        <f ca="1">IFERROR(Data!$B$2,"")</f>
        <v>15603</v>
      </c>
      <c r="B21" s="45" t="s">
        <v>37</v>
      </c>
      <c r="C21" s="46" t="s">
        <v>717</v>
      </c>
      <c r="D21" s="45">
        <f>VLOOKUP(B21,EstadoCambiosPatrimonioNeto!$A$13:$K$30,11,0)</f>
        <v>2449682.33</v>
      </c>
    </row>
    <row r="22" spans="1:4" ht="16.5" x14ac:dyDescent="0.3">
      <c r="A22" s="41" t="str">
        <f ca="1">IFERROR(Data!$B$2,"")</f>
        <v>15603</v>
      </c>
      <c r="B22" s="42" t="s">
        <v>39</v>
      </c>
      <c r="C22" s="43" t="s">
        <v>717</v>
      </c>
      <c r="D22" s="42">
        <f>VLOOKUP(B22,EstadoCambiosPatrimonioNeto!$A$13:$K$30,11,0)</f>
        <v>0</v>
      </c>
    </row>
    <row r="23" spans="1:4" ht="16.5" x14ac:dyDescent="0.3">
      <c r="A23" s="44" t="str">
        <f ca="1">IFERROR(Data!$B$2,"")</f>
        <v>15603</v>
      </c>
      <c r="B23" s="45" t="s">
        <v>41</v>
      </c>
      <c r="C23" s="46" t="s">
        <v>717</v>
      </c>
      <c r="D23" s="45">
        <f>VLOOKUP(B23,EstadoCambiosPatrimonioNeto!$A$13:$K$30,11,0)</f>
        <v>0</v>
      </c>
    </row>
    <row r="24" spans="1:4" ht="16.5" x14ac:dyDescent="0.3">
      <c r="A24" s="41" t="str">
        <f ca="1">IFERROR(Data!$B$2,"")</f>
        <v>15603</v>
      </c>
      <c r="B24" s="42" t="s">
        <v>43</v>
      </c>
      <c r="C24" s="43" t="s">
        <v>717</v>
      </c>
      <c r="D24" s="42">
        <f>VLOOKUP(B24,EstadoCambiosPatrimonioNeto!$A$13:$K$30,11,0)</f>
        <v>0</v>
      </c>
    </row>
    <row r="25" spans="1:4" ht="16.5" x14ac:dyDescent="0.3">
      <c r="A25" s="44" t="str">
        <f ca="1">IFERROR(Data!$B$2,"")</f>
        <v>15603</v>
      </c>
      <c r="B25" s="45" t="s">
        <v>45</v>
      </c>
      <c r="C25" s="46" t="s">
        <v>717</v>
      </c>
      <c r="D25" s="45">
        <f>VLOOKUP(B25,EstadoCambiosPatrimonioNeto!$A$13:$K$30,11,0)</f>
        <v>0</v>
      </c>
    </row>
    <row r="26" spans="1:4" ht="16.5" x14ac:dyDescent="0.3">
      <c r="A26" s="41" t="str">
        <f ca="1">IFERROR(Data!$B$2,"")</f>
        <v>15603</v>
      </c>
      <c r="B26" s="42" t="s">
        <v>47</v>
      </c>
      <c r="C26" s="43" t="s">
        <v>717</v>
      </c>
      <c r="D26" s="42">
        <f>VLOOKUP(B26,EstadoCambiosPatrimonioNeto!$A$13:$K$30,11,0)</f>
        <v>0</v>
      </c>
    </row>
    <row r="27" spans="1:4" ht="16.5" x14ac:dyDescent="0.3">
      <c r="A27" s="44" t="str">
        <f ca="1">IFERROR(Data!$B$2,"")</f>
        <v>15603</v>
      </c>
      <c r="B27" s="45" t="s">
        <v>49</v>
      </c>
      <c r="C27" s="46" t="s">
        <v>717</v>
      </c>
      <c r="D27" s="45">
        <f>VLOOKUP(B27,EstadoCambiosPatrimonioNeto!$A$13:$K$30,11,0)</f>
        <v>0</v>
      </c>
    </row>
    <row r="28" spans="1:4" ht="16.5" x14ac:dyDescent="0.3">
      <c r="A28" s="41" t="str">
        <f ca="1">IFERROR(Data!$B$2,"")</f>
        <v>15603</v>
      </c>
      <c r="B28" s="42" t="s">
        <v>708</v>
      </c>
      <c r="C28" s="43" t="s">
        <v>717</v>
      </c>
      <c r="D28" s="42">
        <f>HLOOKUP(311,EstadoCambiosPatrimonioNeto!$D$9:$K$31,23,0)</f>
        <v>0</v>
      </c>
    </row>
    <row r="29" spans="1:4" ht="16.5" x14ac:dyDescent="0.3">
      <c r="A29" s="44" t="str">
        <f ca="1">IFERROR(Data!$B$2,"")</f>
        <v>15603</v>
      </c>
      <c r="B29" s="45" t="s">
        <v>710</v>
      </c>
      <c r="C29" s="46" t="s">
        <v>717</v>
      </c>
      <c r="D29" s="45">
        <f>HLOOKUP(312,EstadoCambiosPatrimonioNeto!$D$9:$K$31,23,0)</f>
        <v>0</v>
      </c>
    </row>
    <row r="30" spans="1:4" ht="16.5" x14ac:dyDescent="0.3">
      <c r="A30" s="41" t="str">
        <f ca="1">IFERROR(Data!$B$2,"")</f>
        <v>15603</v>
      </c>
      <c r="B30" s="42" t="s">
        <v>711</v>
      </c>
      <c r="C30" s="43" t="s">
        <v>717</v>
      </c>
      <c r="D30" s="42">
        <f>HLOOKUP(313,EstadoCambiosPatrimonioNeto!$D$9:$K$31,23,0)</f>
        <v>0</v>
      </c>
    </row>
    <row r="31" spans="1:4" ht="16.5" x14ac:dyDescent="0.3">
      <c r="A31" s="44" t="str">
        <f ca="1">IFERROR(Data!$B$2,"")</f>
        <v>15603</v>
      </c>
      <c r="B31" s="45" t="s">
        <v>712</v>
      </c>
      <c r="C31" s="46" t="s">
        <v>717</v>
      </c>
      <c r="D31" s="45">
        <f>HLOOKUP(314,EstadoCambiosPatrimonioNeto!$D$9:$K$31,23,0)</f>
        <v>0</v>
      </c>
    </row>
    <row r="32" spans="1:4" ht="16.5" x14ac:dyDescent="0.3">
      <c r="A32" s="41" t="str">
        <f ca="1">IFERROR(Data!$B$2,"")</f>
        <v>15603</v>
      </c>
      <c r="B32" s="42" t="s">
        <v>713</v>
      </c>
      <c r="C32" s="43" t="s">
        <v>717</v>
      </c>
      <c r="D32" s="42">
        <f>HLOOKUP(315,EstadoCambiosPatrimonioNeto!$D$9:$K$31,23,0)</f>
        <v>2434862.9501899648</v>
      </c>
    </row>
    <row r="33" spans="1:4" ht="16.5" x14ac:dyDescent="0.3">
      <c r="A33" s="44" t="str">
        <f ca="1">IFERROR(Data!$B$2,"")</f>
        <v>15603</v>
      </c>
      <c r="B33" s="45" t="s">
        <v>714</v>
      </c>
      <c r="C33" s="46" t="s">
        <v>717</v>
      </c>
      <c r="D33" s="45">
        <f>HLOOKUP(322,EstadoCambiosPatrimonioNeto!$D$9:$K$31,23,0)</f>
        <v>0</v>
      </c>
    </row>
    <row r="34" spans="1:4" ht="16.5" x14ac:dyDescent="0.3">
      <c r="A34" s="41" t="str">
        <f ca="1">IFERROR(Data!$B$2,"")</f>
        <v>15603</v>
      </c>
      <c r="B34" s="42" t="s">
        <v>715</v>
      </c>
      <c r="C34" s="43" t="s">
        <v>717</v>
      </c>
      <c r="D34" s="42">
        <f>HLOOKUP(311,EstadoCambiosPatrimonioNeto!$D$9:$K$31,23,0)</f>
        <v>0</v>
      </c>
    </row>
    <row r="35" spans="1:4" ht="16.5" x14ac:dyDescent="0.3">
      <c r="A35" s="44" t="str">
        <f ca="1">IFERROR(Data!$B$2,"")</f>
        <v>15603</v>
      </c>
      <c r="B35" s="45" t="s">
        <v>716</v>
      </c>
      <c r="C35" s="46" t="s">
        <v>717</v>
      </c>
      <c r="D35" s="45">
        <f ca="1">OFFSET(EstadoCambiosPatrimonioNeto!K6,25,0,1,1)</f>
        <v>2434862.9501899648</v>
      </c>
    </row>
    <row r="36" spans="1:4" ht="16.5" x14ac:dyDescent="0.3">
      <c r="A36" s="41" t="str">
        <f ca="1">IFERROR(Data!$B$2,"")</f>
        <v>15603</v>
      </c>
      <c r="B36" s="42" t="s">
        <v>708</v>
      </c>
      <c r="C36" s="43" t="s">
        <v>718</v>
      </c>
      <c r="D36" s="43">
        <f>HLOOKUP(311,EstadoCambiosPatrimonioNeto!$D$9:$K$32,24,0)</f>
        <v>0.52</v>
      </c>
    </row>
    <row r="37" spans="1:4" ht="16.5" x14ac:dyDescent="0.3">
      <c r="A37" s="44" t="str">
        <f ca="1">IFERROR(Data!$B$2,"")</f>
        <v>15603</v>
      </c>
      <c r="B37" s="45" t="s">
        <v>710</v>
      </c>
      <c r="C37" s="46" t="s">
        <v>718</v>
      </c>
      <c r="D37" s="45">
        <f>HLOOKUP(312,EstadoCambiosPatrimonioNeto!$D$9:$K$32,24,0)</f>
        <v>0</v>
      </c>
    </row>
    <row r="38" spans="1:4" ht="16.5" x14ac:dyDescent="0.3">
      <c r="A38" s="41" t="str">
        <f ca="1">IFERROR(Data!$B$2,"")</f>
        <v>15603</v>
      </c>
      <c r="B38" s="42" t="s">
        <v>711</v>
      </c>
      <c r="C38" s="43" t="s">
        <v>718</v>
      </c>
      <c r="D38" s="43">
        <f>HLOOKUP(313,EstadoCambiosPatrimonioNeto!$D$9:$K$32,24,0)</f>
        <v>0</v>
      </c>
    </row>
    <row r="39" spans="1:4" ht="16.5" x14ac:dyDescent="0.3">
      <c r="A39" s="44" t="str">
        <f ca="1">IFERROR(Data!$B$2,"")</f>
        <v>15603</v>
      </c>
      <c r="B39" s="45" t="s">
        <v>712</v>
      </c>
      <c r="C39" s="46" t="s">
        <v>718</v>
      </c>
      <c r="D39" s="45">
        <f>HLOOKUP(314,EstadoCambiosPatrimonioNeto!$D$9:$K$32,24,0)</f>
        <v>0</v>
      </c>
    </row>
    <row r="40" spans="1:4" ht="16.5" x14ac:dyDescent="0.3">
      <c r="A40" s="41" t="str">
        <f ca="1">IFERROR(Data!$B$2,"")</f>
        <v>15603</v>
      </c>
      <c r="B40" s="42" t="s">
        <v>713</v>
      </c>
      <c r="C40" s="43" t="s">
        <v>718</v>
      </c>
      <c r="D40" s="43">
        <f>HLOOKUP(315,EstadoCambiosPatrimonioNeto!$D$9:$K$32,24,0)</f>
        <v>166569181.66657999</v>
      </c>
    </row>
    <row r="41" spans="1:4" ht="16.5" x14ac:dyDescent="0.3">
      <c r="A41" s="44" t="str">
        <f ca="1">IFERROR(Data!$B$2,"")</f>
        <v>15603</v>
      </c>
      <c r="B41" s="45" t="s">
        <v>714</v>
      </c>
      <c r="C41" s="46" t="s">
        <v>718</v>
      </c>
      <c r="D41" s="45">
        <f>HLOOKUP(321,EstadoCambiosPatrimonioNeto!$D$9:$K$32,24,0)</f>
        <v>0</v>
      </c>
    </row>
    <row r="42" spans="1:4" ht="16.5" x14ac:dyDescent="0.3">
      <c r="A42" s="41" t="str">
        <f ca="1">IFERROR(Data!$B$2,"")</f>
        <v>15603</v>
      </c>
      <c r="B42" s="42" t="s">
        <v>715</v>
      </c>
      <c r="C42" s="43" t="s">
        <v>718</v>
      </c>
      <c r="D42" s="43">
        <f>HLOOKUP(322,EstadoCambiosPatrimonioNeto!$D$9:$K$32,24,0)</f>
        <v>0</v>
      </c>
    </row>
    <row r="43" spans="1:4" ht="16.5" x14ac:dyDescent="0.3">
      <c r="A43" s="47" t="str">
        <f ca="1">IFERROR(Data!$B$2,"")</f>
        <v>15603</v>
      </c>
      <c r="B43" s="48" t="s">
        <v>716</v>
      </c>
      <c r="C43" s="49" t="s">
        <v>718</v>
      </c>
      <c r="D43" s="48">
        <f ca="1">OFFSET(EstadoCambiosPatrimonioNeto!K6,26,0,1,1)</f>
        <v>166569182.18658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EstadoCambiosPatrimonioNeto</vt:lpstr>
      <vt:lpstr>Data</vt:lpstr>
      <vt:lpstr>ECP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Hilda Gamboa Villanueva</cp:lastModifiedBy>
  <cp:lastPrinted>2024-06-25T15:12:14Z</cp:lastPrinted>
  <dcterms:created xsi:type="dcterms:W3CDTF">2015-08-12T14:32:22Z</dcterms:created>
  <dcterms:modified xsi:type="dcterms:W3CDTF">2024-06-25T15:12:42Z</dcterms:modified>
</cp:coreProperties>
</file>