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0800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Data" sheetId="2" r:id="rId5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EstadoSituacionEvolucionBienes!$A$1:$U$106</definedName>
  </definedNames>
  <calcPr calcId="162913"/>
</workbook>
</file>

<file path=xl/calcChain.xml><?xml version="1.0" encoding="utf-8"?>
<calcChain xmlns="http://schemas.openxmlformats.org/spreadsheetml/2006/main">
  <c r="N13" i="5" l="1"/>
  <c r="O49" i="5" l="1"/>
  <c r="N49" i="5"/>
  <c r="S23" i="5"/>
  <c r="S22" i="5"/>
  <c r="S21" i="5"/>
  <c r="S20" i="5"/>
  <c r="S19" i="5"/>
  <c r="S18" i="5"/>
  <c r="S17" i="5"/>
  <c r="S16" i="5"/>
  <c r="S15" i="5"/>
  <c r="S14" i="5"/>
  <c r="S13" i="5"/>
  <c r="S12" i="5"/>
  <c r="J24" i="5"/>
  <c r="E214" i="3" l="1"/>
  <c r="D214" i="3"/>
  <c r="E199" i="3"/>
  <c r="D199" i="3"/>
  <c r="E186" i="3"/>
  <c r="D186" i="3"/>
  <c r="E175" i="3"/>
  <c r="D175" i="3"/>
  <c r="E128" i="3"/>
  <c r="D128" i="3"/>
  <c r="E98" i="3"/>
  <c r="D98" i="3"/>
  <c r="E86" i="3"/>
  <c r="D86" i="3"/>
  <c r="E64" i="3"/>
  <c r="D64" i="3"/>
  <c r="E37" i="3"/>
  <c r="D37" i="3"/>
  <c r="E30" i="3"/>
  <c r="D30" i="3"/>
  <c r="E47" i="3"/>
  <c r="E45" i="3"/>
  <c r="D47" i="3"/>
  <c r="D45" i="3"/>
  <c r="T62" i="5" l="1"/>
  <c r="T53" i="5"/>
  <c r="T22" i="5"/>
  <c r="U22" i="5" s="1"/>
  <c r="S90" i="5"/>
  <c r="T90" i="5" s="1"/>
  <c r="S89" i="5"/>
  <c r="T89" i="5" s="1"/>
  <c r="S88" i="5"/>
  <c r="T88" i="5" s="1"/>
  <c r="S87" i="5"/>
  <c r="T87" i="5" s="1"/>
  <c r="S85" i="5"/>
  <c r="T85" i="5" s="1"/>
  <c r="S84" i="5"/>
  <c r="T84" i="5" s="1"/>
  <c r="S83" i="5"/>
  <c r="T83" i="5" s="1"/>
  <c r="S82" i="5"/>
  <c r="T82" i="5" s="1"/>
  <c r="S77" i="5"/>
  <c r="T77" i="5" s="1"/>
  <c r="S76" i="5"/>
  <c r="T76" i="5" s="1"/>
  <c r="S75" i="5"/>
  <c r="T75" i="5" s="1"/>
  <c r="S74" i="5"/>
  <c r="T74" i="5" s="1"/>
  <c r="S72" i="5"/>
  <c r="T72" i="5" s="1"/>
  <c r="S71" i="5"/>
  <c r="T71" i="5" s="1"/>
  <c r="S69" i="5"/>
  <c r="T69" i="5" s="1"/>
  <c r="S68" i="5"/>
  <c r="T68" i="5" s="1"/>
  <c r="S67" i="5"/>
  <c r="T67" i="5" s="1"/>
  <c r="S66" i="5"/>
  <c r="T66" i="5" s="1"/>
  <c r="S65" i="5"/>
  <c r="T65" i="5" s="1"/>
  <c r="S64" i="5"/>
  <c r="T64" i="5" s="1"/>
  <c r="S63" i="5"/>
  <c r="T63" i="5" s="1"/>
  <c r="S62" i="5"/>
  <c r="S61" i="5"/>
  <c r="T61" i="5" s="1"/>
  <c r="S60" i="5"/>
  <c r="T60" i="5" s="1"/>
  <c r="S59" i="5"/>
  <c r="T59" i="5" s="1"/>
  <c r="S58" i="5"/>
  <c r="T58" i="5" s="1"/>
  <c r="S54" i="5"/>
  <c r="T54" i="5" s="1"/>
  <c r="S53" i="5"/>
  <c r="S52" i="5"/>
  <c r="T52" i="5" s="1"/>
  <c r="S51" i="5"/>
  <c r="T51" i="5" s="1"/>
  <c r="S49" i="5"/>
  <c r="T49" i="5" s="1"/>
  <c r="S48" i="5"/>
  <c r="T48" i="5" s="1"/>
  <c r="S47" i="5"/>
  <c r="T47" i="5" s="1"/>
  <c r="S46" i="5"/>
  <c r="T46" i="5" s="1"/>
  <c r="S41" i="5"/>
  <c r="T41" i="5" s="1"/>
  <c r="S40" i="5"/>
  <c r="T40" i="5" s="1"/>
  <c r="S38" i="5"/>
  <c r="T38" i="5" s="1"/>
  <c r="S37" i="5"/>
  <c r="T37" i="5" s="1"/>
  <c r="S36" i="5"/>
  <c r="T36" i="5" s="1"/>
  <c r="S34" i="5"/>
  <c r="T34" i="5" s="1"/>
  <c r="S33" i="5"/>
  <c r="T33" i="5" s="1"/>
  <c r="S32" i="5"/>
  <c r="T32" i="5" s="1"/>
  <c r="S31" i="5"/>
  <c r="T31" i="5" s="1"/>
  <c r="S29" i="5"/>
  <c r="T29" i="5" s="1"/>
  <c r="S28" i="5"/>
  <c r="T28" i="5" s="1"/>
  <c r="S27" i="5"/>
  <c r="T27" i="5" s="1"/>
  <c r="S26" i="5"/>
  <c r="T26" i="5" s="1"/>
  <c r="S25" i="5"/>
  <c r="T25" i="5" s="1"/>
  <c r="T23" i="5"/>
  <c r="U23" i="5" s="1"/>
  <c r="T21" i="5"/>
  <c r="U21" i="5" s="1"/>
  <c r="T20" i="5"/>
  <c r="U20" i="5" s="1"/>
  <c r="T19" i="5"/>
  <c r="U19" i="5" s="1"/>
  <c r="T18" i="5"/>
  <c r="U18" i="5" s="1"/>
  <c r="T17" i="5"/>
  <c r="U17" i="5" s="1"/>
  <c r="T16" i="5"/>
  <c r="U16" i="5" s="1"/>
  <c r="T15" i="5"/>
  <c r="U15" i="5" s="1"/>
  <c r="T14" i="5"/>
  <c r="U14" i="5" s="1"/>
  <c r="T13" i="5"/>
  <c r="T12" i="5"/>
  <c r="U12" i="5" s="1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J86" i="5"/>
  <c r="I86" i="5"/>
  <c r="H86" i="5"/>
  <c r="F86" i="5"/>
  <c r="E86" i="5"/>
  <c r="D86" i="5"/>
  <c r="C86" i="5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G80" i="5"/>
  <c r="O80" i="5" s="1"/>
  <c r="U80" i="5" s="1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O72" i="5"/>
  <c r="U72" i="5" s="1"/>
  <c r="G72" i="5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N54" i="5"/>
  <c r="G54" i="5"/>
  <c r="N53" i="5"/>
  <c r="O53" i="5" s="1"/>
  <c r="U53" i="5" s="1"/>
  <c r="G53" i="5"/>
  <c r="N52" i="5"/>
  <c r="G52" i="5"/>
  <c r="N51" i="5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G49" i="5"/>
  <c r="N48" i="5"/>
  <c r="G48" i="5"/>
  <c r="N47" i="5"/>
  <c r="G47" i="5"/>
  <c r="O47" i="5" s="1"/>
  <c r="U47" i="5" s="1"/>
  <c r="N46" i="5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O44" i="5" s="1"/>
  <c r="U44" i="5" s="1"/>
  <c r="N43" i="5"/>
  <c r="G43" i="5"/>
  <c r="O43" i="5" s="1"/>
  <c r="T42" i="5"/>
  <c r="S42" i="5"/>
  <c r="R42" i="5"/>
  <c r="Q42" i="5"/>
  <c r="P42" i="5"/>
  <c r="N42" i="5"/>
  <c r="M42" i="5"/>
  <c r="L42" i="5"/>
  <c r="K42" i="5"/>
  <c r="J42" i="5"/>
  <c r="I42" i="5"/>
  <c r="H42" i="5"/>
  <c r="F42" i="5"/>
  <c r="E42" i="5"/>
  <c r="D42" i="5"/>
  <c r="C42" i="5"/>
  <c r="N41" i="5"/>
  <c r="O41" i="5" s="1"/>
  <c r="U41" i="5" s="1"/>
  <c r="G41" i="5"/>
  <c r="N40" i="5"/>
  <c r="O40" i="5" s="1"/>
  <c r="U40" i="5" s="1"/>
  <c r="G40" i="5"/>
  <c r="T39" i="5"/>
  <c r="S39" i="5"/>
  <c r="R39" i="5"/>
  <c r="Q39" i="5"/>
  <c r="P39" i="5"/>
  <c r="M39" i="5"/>
  <c r="L39" i="5"/>
  <c r="K39" i="5"/>
  <c r="J39" i="5"/>
  <c r="I39" i="5"/>
  <c r="H39" i="5"/>
  <c r="G39" i="5"/>
  <c r="F39" i="5"/>
  <c r="E39" i="5"/>
  <c r="D39" i="5"/>
  <c r="C39" i="5"/>
  <c r="N38" i="5"/>
  <c r="G38" i="5"/>
  <c r="O38" i="5" s="1"/>
  <c r="U38" i="5" s="1"/>
  <c r="N37" i="5"/>
  <c r="G37" i="5"/>
  <c r="G35" i="5" s="1"/>
  <c r="N36" i="5"/>
  <c r="G36" i="5"/>
  <c r="T35" i="5"/>
  <c r="S35" i="5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N34" i="5"/>
  <c r="G34" i="5"/>
  <c r="N33" i="5"/>
  <c r="G33" i="5"/>
  <c r="O33" i="5" s="1"/>
  <c r="U33" i="5" s="1"/>
  <c r="N32" i="5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G29" i="5"/>
  <c r="O29" i="5" s="1"/>
  <c r="U29" i="5" s="1"/>
  <c r="N28" i="5"/>
  <c r="G28" i="5"/>
  <c r="O28" i="5" s="1"/>
  <c r="U28" i="5" s="1"/>
  <c r="N27" i="5"/>
  <c r="N26" i="5"/>
  <c r="G26" i="5"/>
  <c r="N25" i="5"/>
  <c r="G25" i="5"/>
  <c r="T24" i="5"/>
  <c r="S24" i="5"/>
  <c r="R24" i="5"/>
  <c r="Q24" i="5"/>
  <c r="P24" i="5"/>
  <c r="M24" i="5"/>
  <c r="L24" i="5"/>
  <c r="K24" i="5"/>
  <c r="I24" i="5"/>
  <c r="H24" i="5"/>
  <c r="F24" i="5"/>
  <c r="E24" i="5"/>
  <c r="D24" i="5"/>
  <c r="C24" i="5"/>
  <c r="N23" i="5"/>
  <c r="G23" i="5"/>
  <c r="N22" i="5"/>
  <c r="G22" i="5"/>
  <c r="N21" i="5"/>
  <c r="G21" i="5"/>
  <c r="N20" i="5"/>
  <c r="G20" i="5"/>
  <c r="N19" i="5"/>
  <c r="G19" i="5"/>
  <c r="N18" i="5"/>
  <c r="G18" i="5"/>
  <c r="N17" i="5"/>
  <c r="G17" i="5"/>
  <c r="N16" i="5"/>
  <c r="G16" i="5"/>
  <c r="N15" i="5"/>
  <c r="G15" i="5"/>
  <c r="N14" i="5"/>
  <c r="G14" i="5"/>
  <c r="G13" i="5"/>
  <c r="N12" i="5"/>
  <c r="G12" i="5"/>
  <c r="T11" i="5"/>
  <c r="S11" i="5"/>
  <c r="R11" i="5"/>
  <c r="Q11" i="5"/>
  <c r="P11" i="5"/>
  <c r="M11" i="5"/>
  <c r="L11" i="5"/>
  <c r="K11" i="5"/>
  <c r="K55" i="5" s="1"/>
  <c r="J11" i="5"/>
  <c r="I11" i="5"/>
  <c r="H11" i="5"/>
  <c r="F11" i="5"/>
  <c r="E11" i="5"/>
  <c r="D11" i="5"/>
  <c r="C11" i="5"/>
  <c r="O14" i="5" l="1"/>
  <c r="O18" i="5"/>
  <c r="O22" i="5"/>
  <c r="N11" i="5"/>
  <c r="C55" i="5"/>
  <c r="O13" i="5"/>
  <c r="U13" i="5" s="1"/>
  <c r="O17" i="5"/>
  <c r="N30" i="5"/>
  <c r="U49" i="5"/>
  <c r="O51" i="5"/>
  <c r="K91" i="5"/>
  <c r="Q55" i="5"/>
  <c r="Q93" i="5" s="1"/>
  <c r="H55" i="5"/>
  <c r="O34" i="5"/>
  <c r="U34" i="5" s="1"/>
  <c r="N45" i="5"/>
  <c r="G50" i="5"/>
  <c r="C91" i="5"/>
  <c r="C93" i="5" s="1"/>
  <c r="O36" i="5"/>
  <c r="N24" i="5"/>
  <c r="O48" i="5"/>
  <c r="U48" i="5" s="1"/>
  <c r="J55" i="5"/>
  <c r="O15" i="5"/>
  <c r="O19" i="5"/>
  <c r="O23" i="5"/>
  <c r="O52" i="5"/>
  <c r="U52" i="5" s="1"/>
  <c r="D91" i="5"/>
  <c r="E91" i="5"/>
  <c r="E93" i="5" s="1"/>
  <c r="N91" i="5"/>
  <c r="I55" i="5"/>
  <c r="I93" i="5" s="1"/>
  <c r="F91" i="5"/>
  <c r="M91" i="5"/>
  <c r="L55" i="5"/>
  <c r="O12" i="5"/>
  <c r="O16" i="5"/>
  <c r="O20" i="5"/>
  <c r="G24" i="5"/>
  <c r="P91" i="5"/>
  <c r="Q91" i="5"/>
  <c r="L91" i="5"/>
  <c r="D55" i="5"/>
  <c r="G30" i="5"/>
  <c r="H91" i="5"/>
  <c r="I91" i="5"/>
  <c r="R91" i="5"/>
  <c r="M55" i="5"/>
  <c r="M93" i="5" s="1"/>
  <c r="O21" i="5"/>
  <c r="O26" i="5"/>
  <c r="U26" i="5" s="1"/>
  <c r="N35" i="5"/>
  <c r="N39" i="5"/>
  <c r="G42" i="5"/>
  <c r="O54" i="5"/>
  <c r="U54" i="5" s="1"/>
  <c r="J91" i="5"/>
  <c r="R55" i="5"/>
  <c r="E55" i="5"/>
  <c r="F55" i="5"/>
  <c r="P55" i="5"/>
  <c r="O32" i="5"/>
  <c r="U32" i="5" s="1"/>
  <c r="O37" i="5"/>
  <c r="U37" i="5" s="1"/>
  <c r="G45" i="5"/>
  <c r="T91" i="5"/>
  <c r="T55" i="5"/>
  <c r="S91" i="5"/>
  <c r="S55" i="5"/>
  <c r="O70" i="5"/>
  <c r="U71" i="5"/>
  <c r="U70" i="5" s="1"/>
  <c r="D93" i="5"/>
  <c r="U43" i="5"/>
  <c r="U42" i="5" s="1"/>
  <c r="O42" i="5"/>
  <c r="U51" i="5"/>
  <c r="O86" i="5"/>
  <c r="U87" i="5"/>
  <c r="U86" i="5" s="1"/>
  <c r="U82" i="5"/>
  <c r="U81" i="5" s="1"/>
  <c r="O81" i="5"/>
  <c r="O78" i="5"/>
  <c r="U79" i="5"/>
  <c r="U78" i="5" s="1"/>
  <c r="K93" i="5"/>
  <c r="U36" i="5"/>
  <c r="U35" i="5" s="1"/>
  <c r="U74" i="5"/>
  <c r="U73" i="5" s="1"/>
  <c r="O73" i="5"/>
  <c r="U39" i="5"/>
  <c r="U58" i="5"/>
  <c r="U57" i="5" s="1"/>
  <c r="O57" i="5"/>
  <c r="F93" i="5"/>
  <c r="O25" i="5"/>
  <c r="O31" i="5"/>
  <c r="O46" i="5"/>
  <c r="G57" i="5"/>
  <c r="G73" i="5"/>
  <c r="G81" i="5"/>
  <c r="G11" i="5"/>
  <c r="O39" i="5"/>
  <c r="N50" i="5"/>
  <c r="G70" i="5"/>
  <c r="G78" i="5"/>
  <c r="G86" i="5"/>
  <c r="A2" i="2"/>
  <c r="C2" i="2" s="1"/>
  <c r="E229" i="3"/>
  <c r="D229" i="3"/>
  <c r="E226" i="3"/>
  <c r="D226" i="3"/>
  <c r="E219" i="3"/>
  <c r="D219" i="3"/>
  <c r="E210" i="3"/>
  <c r="D210" i="3"/>
  <c r="E196" i="3"/>
  <c r="D196" i="3"/>
  <c r="E193" i="3"/>
  <c r="D193" i="3"/>
  <c r="E181" i="3"/>
  <c r="D181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D131" i="3"/>
  <c r="E123" i="3"/>
  <c r="D123" i="3"/>
  <c r="E119" i="3"/>
  <c r="D119" i="3"/>
  <c r="E113" i="3"/>
  <c r="D113" i="3"/>
  <c r="E110" i="3"/>
  <c r="D110" i="3"/>
  <c r="E103" i="3"/>
  <c r="D103" i="3"/>
  <c r="E94" i="3"/>
  <c r="D94" i="3"/>
  <c r="E82" i="3"/>
  <c r="D82" i="3"/>
  <c r="E78" i="3"/>
  <c r="D78" i="3"/>
  <c r="E75" i="3"/>
  <c r="D75" i="3"/>
  <c r="E61" i="3"/>
  <c r="D61" i="3"/>
  <c r="E57" i="3"/>
  <c r="D57" i="3"/>
  <c r="E54" i="3"/>
  <c r="D54" i="3"/>
  <c r="E51" i="3"/>
  <c r="D51" i="3"/>
  <c r="E133" i="3"/>
  <c r="E40" i="3"/>
  <c r="D40" i="3"/>
  <c r="E33" i="3"/>
  <c r="D33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N55" i="5" l="1"/>
  <c r="N93" i="5" s="1"/>
  <c r="U11" i="5"/>
  <c r="T93" i="5"/>
  <c r="J93" i="5"/>
  <c r="R93" i="5"/>
  <c r="H93" i="5"/>
  <c r="D133" i="3"/>
  <c r="O35" i="5"/>
  <c r="P93" i="5"/>
  <c r="O91" i="5"/>
  <c r="G91" i="5"/>
  <c r="U50" i="5"/>
  <c r="O50" i="5"/>
  <c r="O11" i="5"/>
  <c r="L93" i="5"/>
  <c r="G55" i="5"/>
  <c r="H9" i="2"/>
  <c r="H10" i="2"/>
  <c r="C7" i="6"/>
  <c r="H8" i="2"/>
  <c r="U91" i="5"/>
  <c r="S93" i="5"/>
  <c r="E233" i="3"/>
  <c r="D233" i="3"/>
  <c r="D125" i="1"/>
  <c r="E90" i="1"/>
  <c r="E181" i="1"/>
  <c r="E125" i="1"/>
  <c r="D47" i="1"/>
  <c r="D150" i="1"/>
  <c r="D90" i="1"/>
  <c r="E47" i="1"/>
  <c r="E150" i="1"/>
  <c r="O24" i="5"/>
  <c r="U25" i="5"/>
  <c r="U24" i="5" s="1"/>
  <c r="O45" i="5"/>
  <c r="U46" i="5"/>
  <c r="U45" i="5" s="1"/>
  <c r="O30" i="5"/>
  <c r="U31" i="5"/>
  <c r="U30" i="5" s="1"/>
  <c r="H16" i="2"/>
  <c r="H12" i="2"/>
  <c r="H4" i="2"/>
  <c r="AA41" i="6"/>
  <c r="W41" i="6"/>
  <c r="S41" i="6"/>
  <c r="O41" i="6"/>
  <c r="K41" i="6"/>
  <c r="G41" i="6"/>
  <c r="C41" i="6"/>
  <c r="AB7" i="6"/>
  <c r="X7" i="6"/>
  <c r="T7" i="6"/>
  <c r="P7" i="6"/>
  <c r="L7" i="6"/>
  <c r="H7" i="6"/>
  <c r="D7" i="6"/>
  <c r="E6" i="3"/>
  <c r="U41" i="6"/>
  <c r="E41" i="6"/>
  <c r="Z7" i="6"/>
  <c r="R7" i="6"/>
  <c r="J7" i="6"/>
  <c r="H15" i="2"/>
  <c r="H11" i="2"/>
  <c r="H7" i="2"/>
  <c r="H3" i="2"/>
  <c r="Z41" i="6"/>
  <c r="V41" i="6"/>
  <c r="R41" i="6"/>
  <c r="N41" i="6"/>
  <c r="J41" i="6"/>
  <c r="F41" i="6"/>
  <c r="B41" i="6"/>
  <c r="AA7" i="6"/>
  <c r="W7" i="6"/>
  <c r="S7" i="6"/>
  <c r="O7" i="6"/>
  <c r="K7" i="6"/>
  <c r="G7" i="6"/>
  <c r="D6" i="3"/>
  <c r="AC41" i="6"/>
  <c r="Y41" i="6"/>
  <c r="Q41" i="6"/>
  <c r="I41" i="6"/>
  <c r="V7" i="6"/>
  <c r="N7" i="6"/>
  <c r="B7" i="6"/>
  <c r="E6" i="1"/>
  <c r="H14" i="2"/>
  <c r="H6" i="2"/>
  <c r="H2" i="2"/>
  <c r="H13" i="2"/>
  <c r="H5" i="2"/>
  <c r="H1" i="2"/>
  <c r="AB41" i="6"/>
  <c r="X41" i="6"/>
  <c r="T41" i="6"/>
  <c r="P41" i="6"/>
  <c r="L41" i="6"/>
  <c r="H41" i="6"/>
  <c r="D41" i="6"/>
  <c r="AC7" i="6"/>
  <c r="Y7" i="6"/>
  <c r="U7" i="6"/>
  <c r="Q7" i="6"/>
  <c r="M7" i="6"/>
  <c r="I7" i="6"/>
  <c r="E7" i="6"/>
  <c r="D6" i="1"/>
  <c r="M41" i="6"/>
  <c r="F7" i="6"/>
  <c r="D2" i="2"/>
  <c r="B2" i="2"/>
  <c r="U1" i="2" s="1"/>
  <c r="A3" i="3" l="1"/>
  <c r="D151" i="1"/>
  <c r="O55" i="5"/>
  <c r="O93" i="5" s="1"/>
  <c r="G93" i="5"/>
  <c r="U55" i="5"/>
  <c r="U93" i="5" s="1"/>
  <c r="E234" i="3"/>
  <c r="E235" i="3" s="1"/>
  <c r="D234" i="3"/>
  <c r="E91" i="1"/>
  <c r="D91" i="1"/>
  <c r="E151" i="1"/>
  <c r="E182" i="1" s="1"/>
  <c r="A3" i="1"/>
  <c r="A4" i="6"/>
  <c r="T1" i="2"/>
  <c r="P1" i="2"/>
  <c r="S1" i="2"/>
  <c r="O1" i="2"/>
  <c r="R1" i="2"/>
  <c r="Q1" i="2"/>
  <c r="A4" i="5" l="1"/>
  <c r="D171" i="1"/>
  <c r="D169" i="1" s="1"/>
  <c r="D181" i="1" s="1"/>
  <c r="D182" i="1" s="1"/>
  <c r="D183" i="1" s="1"/>
  <c r="E183" i="1"/>
  <c r="N1" i="2"/>
  <c r="D235" i="3" l="1"/>
  <c r="A1" i="1"/>
  <c r="A2" i="5"/>
  <c r="A2" i="6"/>
  <c r="A1" i="3"/>
  <c r="A34" i="6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<sst xmlns="http://schemas.openxmlformats.org/spreadsheetml/2006/main" count="2160" uniqueCount="1719">
  <si>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</si>
  <si>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</si>
  <si>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</si>
  <si>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</si>
  <si>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</si>
  <si>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</si>
  <si>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</si>
  <si>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</si>
  <si>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</si>
  <si>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</si>
  <si>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</si>
  <si>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</si>
  <si>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</si>
  <si>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</si>
  <si>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</si>
  <si>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</si>
  <si>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</si>
  <si>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</si>
  <si>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</si>
  <si>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</si>
  <si>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</si>
  <si>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</si>
  <si>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</si>
  <si>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</si>
  <si>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</si>
  <si>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</si>
  <si>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</si>
  <si>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</si>
  <si>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</si>
  <si>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</si>
  <si>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</si>
  <si>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</si>
  <si>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</si>
  <si>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</si>
  <si>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</si>
  <si>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</si>
  <si>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</si>
  <si>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</si>
  <si>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</si>
  <si>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</si>
  <si>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</si>
  <si>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</si>
  <si>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</si>
  <si>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</si>
  <si>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</si>
  <si>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</si>
  <si>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</si>
  <si>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</si>
  <si>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</si>
  <si>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</si>
  <si>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</si>
  <si>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</si>
  <si>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</si>
  <si>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</si>
  <si>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</si>
  <si>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</si>
  <si>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</si>
  <si>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</si>
  <si>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</si>
  <si>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</si>
  <si>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</si>
  <si>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</si>
  <si>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</si>
  <si>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</si>
  <si>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</si>
  <si>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</si>
  <si>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</si>
  <si>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</si>
  <si>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</si>
  <si>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</si>
  <si>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</si>
  <si>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</si>
  <si>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</si>
  <si>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</si>
  <si>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</si>
  <si>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</si>
  <si>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</si>
  <si>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</si>
  <si>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</si>
  <si>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</si>
  <si>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</si>
  <si>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</si>
  <si>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</si>
  <si>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</si>
  <si>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</si>
  <si>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</si>
  <si>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</si>
  <si>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</si>
  <si>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</si>
  <si>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</si>
  <si>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</si>
  <si>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</si>
  <si>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</si>
  <si>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</si>
  <si>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</si>
  <si>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</si>
  <si>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</si>
  <si>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</si>
  <si>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</si>
  <si>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</si>
  <si>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</si>
  <si>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</si>
  <si>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</si>
  <si>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</si>
  <si>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</si>
  <si>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</si>
  <si>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</si>
  <si>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</si>
  <si>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</si>
  <si>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</si>
  <si>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</si>
  <si>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</si>
  <si>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</si>
  <si>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</si>
  <si>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</si>
  <si>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</si>
  <si>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</si>
  <si>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</si>
  <si>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</si>
  <si>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</si>
  <si>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</si>
  <si>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</si>
  <si>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</si>
  <si>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</si>
  <si>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</si>
  <si>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</si>
  <si>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</si>
  <si>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</si>
  <si>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</si>
  <si>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</si>
  <si>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</si>
  <si>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</si>
  <si>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</si>
  <si>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</si>
  <si>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</si>
  <si>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</si>
  <si>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</si>
  <si>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</si>
  <si>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</si>
  <si>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</si>
  <si>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</si>
  <si>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</si>
  <si>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</si>
  <si>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</si>
  <si>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</si>
  <si>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</si>
  <si>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</si>
  <si>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</si>
  <si>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</si>
  <si>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</si>
  <si>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</si>
  <si>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</si>
  <si>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</si>
  <si>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</si>
  <si>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</si>
  <si>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</si>
  <si>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</si>
  <si>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</si>
  <si>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</si>
  <si>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</si>
  <si>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</si>
  <si>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</si>
  <si>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</si>
  <si>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</si>
  <si>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</si>
  <si>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</si>
  <si>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</si>
  <si>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</si>
  <si>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</si>
  <si>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</si>
  <si>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</si>
  <si>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</si>
  <si>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</si>
  <si>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</si>
  <si>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</si>
  <si>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</si>
  <si>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</si>
  <si>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</si>
  <si>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</si>
  <si>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</si>
  <si>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</si>
  <si>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</si>
  <si>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</si>
  <si>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</si>
  <si>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</si>
  <si>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</si>
  <si>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</si>
  <si>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</si>
  <si>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</si>
  <si>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</si>
  <si>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</si>
  <si>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</si>
  <si>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</si>
  <si>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</si>
  <si>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</si>
  <si>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</si>
  <si>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</si>
  <si>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</si>
  <si>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</si>
  <si>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</si>
  <si>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</si>
  <si>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</si>
  <si>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</si>
  <si>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</si>
  <si>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</si>
  <si>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</si>
  <si>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</si>
  <si>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</si>
  <si>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</si>
  <si>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</si>
  <si>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</si>
  <si>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</si>
  <si>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</si>
  <si>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</si>
  <si>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</si>
  <si>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</si>
  <si>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</si>
  <si>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</si>
  <si>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</si>
  <si>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</si>
  <si>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</si>
  <si>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</si>
  <si>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</si>
  <si>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</si>
  <si>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</si>
  <si>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</si>
  <si>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</si>
  <si>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</si>
  <si>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</si>
  <si>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</si>
  <si>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</si>
  <si>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</si>
  <si>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</si>
  <si>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</si>
  <si>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</si>
  <si>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</si>
  <si>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</si>
  <si>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</si>
  <si>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</si>
  <si>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</si>
  <si>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</si>
  <si>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</si>
  <si>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</si>
  <si>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</si>
  <si>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</si>
  <si>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</si>
  <si>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</si>
  <si>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</si>
  <si>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</si>
  <si>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</si>
  <si>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</si>
  <si>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</si>
  <si>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</si>
  <si>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</si>
  <si>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</si>
  <si>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</si>
  <si>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</si>
  <si>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</si>
  <si>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</si>
  <si>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</si>
  <si>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</si>
  <si>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</si>
  <si>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</si>
  <si>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</si>
  <si>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</si>
  <si>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</si>
  <si>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</si>
  <si>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</si>
  <si>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</si>
  <si>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</si>
  <si>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</si>
  <si>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</si>
  <si>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</si>
  <si>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</si>
  <si>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</si>
  <si>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</si>
  <si>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</si>
  <si>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</si>
  <si>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</si>
  <si>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</si>
  <si>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</si>
  <si>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</si>
  <si>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</si>
  <si>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</si>
  <si>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</si>
  <si>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</si>
  <si>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</si>
  <si>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</si>
  <si>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</si>
  <si>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</si>
  <si>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</si>
  <si>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</si>
  <si>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</si>
  <si>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</si>
  <si>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</si>
  <si>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</si>
  <si>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</si>
  <si>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</si>
  <si>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</si>
  <si>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</si>
  <si>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</si>
  <si>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</si>
  <si>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</si>
  <si>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</si>
  <si>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</si>
  <si>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</si>
  <si>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</si>
  <si>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</si>
  <si>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</si>
  <si>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</si>
  <si>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</si>
  <si>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</si>
  <si>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</si>
  <si>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</si>
  <si>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</si>
  <si>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</si>
  <si>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</si>
  <si>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</si>
  <si>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</si>
  <si>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</si>
  <si>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</si>
  <si>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</si>
  <si>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</si>
  <si>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</si>
  <si>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</si>
  <si>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</si>
  <si>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</si>
  <si>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</si>
  <si>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</si>
  <si>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</si>
  <si>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</si>
  <si>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</si>
  <si>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</si>
  <si>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</si>
  <si>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</si>
  <si>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</si>
  <si>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</si>
  <si>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</si>
  <si>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</si>
  <si>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</si>
  <si>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</si>
  <si>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</si>
  <si>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</si>
  <si>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</si>
  <si>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</si>
  <si>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</si>
  <si>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</si>
  <si>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</si>
  <si>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</si>
  <si>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</si>
  <si>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</si>
  <si>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</si>
  <si>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</si>
  <si>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</si>
  <si>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</si>
  <si>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</si>
  <si>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</si>
  <si>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</si>
  <si>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</si>
  <si>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</si>
  <si>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</si>
  <si>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</si>
  <si>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</si>
  <si>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</si>
  <si>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</si>
  <si>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</si>
  <si>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</si>
  <si>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</si>
  <si>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</si>
  <si>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</si>
  <si>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</si>
  <si>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</si>
  <si>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</si>
  <si>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</si>
  <si>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</si>
  <si>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</si>
  <si>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</si>
  <si>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</si>
  <si>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</si>
  <si>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</si>
  <si>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</si>
  <si>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</si>
  <si>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</si>
  <si>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</si>
  <si>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</si>
  <si>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</si>
  <si>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</si>
  <si>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</si>
  <si>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</si>
  <si>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</si>
  <si>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</si>
  <si>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</si>
  <si>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</si>
  <si>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</si>
  <si>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</si>
  <si>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</si>
  <si>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</si>
  <si>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</si>
  <si>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</si>
  <si>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</si>
  <si>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</si>
  <si>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</si>
  <si>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</si>
  <si>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</si>
  <si>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</si>
  <si>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</si>
  <si>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</si>
  <si>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</si>
  <si>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</si>
  <si>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</si>
  <si>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</si>
  <si>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</si>
  <si>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</si>
  <si>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</si>
  <si>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</si>
  <si>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</si>
  <si>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</si>
  <si>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</si>
  <si>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</si>
  <si>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</si>
  <si>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</si>
  <si>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</si>
  <si>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</si>
  <si>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</si>
  <si>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</si>
  <si>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</si>
  <si>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</si>
  <si>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</si>
  <si>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</si>
  <si>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</si>
  <si>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</si>
  <si>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</si>
  <si>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</si>
  <si>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</si>
  <si>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</si>
  <si>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</si>
  <si>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</si>
  <si>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</si>
  <si>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</si>
  <si>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</si>
  <si>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</si>
  <si>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</si>
  <si>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</si>
  <si>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</si>
  <si>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</si>
  <si>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</si>
  <si>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</si>
  <si>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</si>
  <si>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</si>
  <si>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</si>
  <si>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</si>
  <si>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</si>
  <si>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</si>
  <si>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</si>
  <si>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</si>
  <si>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</si>
  <si>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</si>
  <si>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</si>
  <si>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</si>
  <si>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</si>
  <si>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</si>
  <si>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</si>
  <si>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</si>
  <si>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</si>
  <si>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</si>
  <si>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</si>
  <si>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</si>
  <si>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</si>
  <si>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</si>
  <si>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</si>
  <si>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</si>
  <si>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</si>
  <si>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</si>
  <si>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</si>
  <si>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</si>
  <si>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</si>
  <si>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</si>
  <si>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</si>
  <si>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</si>
  <si>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</si>
  <si>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</si>
  <si>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</si>
  <si>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</si>
  <si>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</si>
  <si>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</si>
  <si>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</si>
  <si>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</si>
  <si>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</si>
  <si>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</si>
  <si>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</si>
  <si>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</si>
  <si>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</si>
  <si>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</si>
  <si>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</si>
  <si>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</si>
  <si>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</si>
  <si>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</si>
  <si>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</si>
  <si>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</si>
  <si>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</si>
  <si>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</si>
  <si>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</si>
  <si>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</si>
  <si>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</si>
  <si>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</si>
  <si>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</si>
  <si>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</si>
  <si>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</si>
  <si>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</si>
  <si>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</si>
  <si>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</si>
  <si>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</si>
  <si>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</si>
  <si>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</si>
  <si>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</si>
  <si>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</si>
  <si>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</si>
  <si>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</si>
  <si>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</si>
  <si>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</si>
  <si>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</si>
  <si>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</si>
  <si>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</si>
  <si>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</si>
  <si>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</si>
  <si>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</si>
  <si>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</si>
  <si>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</si>
  <si>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</si>
  <si>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</si>
  <si>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</si>
  <si>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</si>
  <si>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</si>
  <si>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</si>
  <si>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</si>
  <si>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</si>
  <si>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</si>
  <si>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</si>
  <si>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</si>
  <si>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</si>
  <si>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</si>
  <si>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</si>
  <si>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</si>
  <si>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</si>
  <si>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</si>
  <si>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</si>
  <si>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</si>
  <si>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</si>
  <si>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</si>
  <si>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</si>
  <si>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</si>
  <si>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</si>
  <si>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</si>
  <si>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</si>
  <si>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</si>
  <si>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</si>
  <si>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</si>
  <si>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</si>
  <si>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</si>
  <si>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</si>
  <si>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</si>
  <si>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</si>
  <si>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</si>
  <si>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</si>
  <si>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</si>
  <si>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</si>
  <si>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</si>
  <si>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</si>
  <si>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</si>
  <si>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</si>
  <si>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</si>
  <si>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</si>
  <si>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</si>
  <si>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</si>
  <si>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</si>
  <si>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</si>
  <si>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</si>
  <si>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</si>
  <si>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</si>
  <si>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</si>
  <si>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</si>
  <si>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</si>
  <si>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</si>
  <si>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</si>
  <si>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</si>
  <si>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</si>
  <si>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</si>
  <si>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</si>
  <si>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</si>
  <si>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</si>
  <si>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</si>
  <si>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</si>
  <si>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</si>
  <si>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</si>
  <si>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</si>
  <si>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</si>
  <si>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</si>
  <si>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</si>
  <si>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</si>
  <si>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</si>
  <si>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</si>
  <si>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</si>
  <si>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</si>
  <si>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</si>
  <si>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</si>
  <si>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</si>
  <si>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</si>
  <si>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</si>
  <si>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</si>
  <si>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</si>
  <si>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</si>
  <si>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</si>
  <si>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</si>
  <si>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</si>
  <si>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</si>
  <si>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</si>
  <si>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</si>
  <si>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</si>
  <si>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</si>
  <si>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</si>
  <si>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</si>
  <si>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</si>
  <si>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</si>
  <si>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</si>
  <si>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</si>
  <si>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</si>
  <si>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</si>
  <si>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</si>
  <si>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</si>
  <si>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</si>
  <si>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</si>
  <si>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</si>
  <si>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</si>
  <si>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</si>
  <si>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</si>
  <si>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</si>
  <si>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</si>
  <si>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</si>
  <si>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</si>
  <si>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</si>
  <si>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</si>
  <si>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</si>
  <si>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</si>
  <si>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</si>
  <si>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</si>
  <si>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</si>
  <si>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</si>
  <si>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</si>
  <si>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</si>
  <si>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</si>
  <si>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</si>
  <si>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</si>
  <si>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</si>
  <si>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</si>
  <si>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</si>
  <si>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</si>
  <si>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</si>
  <si>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</si>
  <si>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</si>
  <si>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</si>
  <si>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</si>
  <si>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</si>
  <si>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</si>
  <si>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</si>
  <si>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</si>
  <si>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</si>
  <si>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</si>
  <si>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</si>
  <si>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</si>
  <si>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</si>
  <si>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</si>
  <si>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</si>
  <si>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</si>
  <si>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</si>
  <si>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</si>
  <si>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</si>
  <si>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</si>
  <si>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</si>
  <si>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</si>
  <si>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</si>
  <si>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</si>
  <si>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</si>
  <si>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</si>
  <si>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</si>
  <si>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</si>
  <si>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</si>
  <si>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</si>
  <si>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</si>
  <si>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</si>
  <si>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</si>
  <si>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</si>
  <si>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</si>
  <si>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</si>
  <si>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</si>
  <si>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</si>
  <si>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</si>
  <si>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</si>
  <si>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</si>
  <si>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</si>
  <si>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</si>
  <si>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</si>
  <si>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</si>
  <si>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</si>
  <si>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</si>
  <si>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</si>
  <si>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</si>
  <si>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</si>
  <si>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</si>
  <si>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</si>
  <si>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</si>
  <si>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</si>
  <si>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</si>
  <si>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</si>
  <si>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</si>
  <si>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</si>
  <si>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</si>
  <si>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</si>
  <si>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</si>
  <si>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</si>
  <si>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</si>
  <si>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</si>
  <si>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</si>
  <si>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</si>
  <si>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</si>
  <si>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</si>
  <si>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</si>
  <si>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</si>
  <si>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</si>
  <si>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</si>
  <si>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</si>
  <si>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</si>
  <si>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</si>
  <si>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</si>
  <si>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</si>
  <si>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</si>
  <si>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</si>
  <si>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</si>
  <si>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</si>
  <si>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</si>
  <si>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</si>
  <si>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</si>
  <si>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</si>
  <si>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</si>
  <si>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</si>
  <si>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</si>
  <si>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</si>
  <si>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</si>
  <si>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</si>
  <si>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</si>
  <si>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</si>
  <si>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</si>
  <si>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</si>
  <si>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</si>
  <si>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</si>
  <si>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</si>
  <si>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</si>
  <si>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</si>
  <si>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</si>
  <si>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</si>
  <si>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</si>
  <si>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</si>
  <si>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</si>
  <si>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</si>
  <si>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</si>
  <si>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</si>
  <si>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</si>
  <si>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</si>
  <si>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</si>
  <si>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</si>
  <si>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</si>
  <si>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</si>
  <si>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</si>
  <si>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</si>
  <si>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</si>
  <si>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</si>
  <si>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</si>
  <si>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</si>
  <si>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</si>
  <si>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</si>
  <si>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</si>
  <si>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</si>
  <si>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</si>
  <si>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</si>
  <si>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</si>
  <si>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</si>
  <si>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</si>
  <si>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</si>
  <si>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</si>
  <si>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</si>
  <si>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</si>
  <si>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</si>
  <si>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</si>
  <si>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</si>
  <si>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</si>
  <si>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</si>
  <si>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</si>
  <si>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</si>
  <si>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</si>
  <si>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</si>
  <si>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</si>
  <si>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</si>
  <si>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</si>
  <si>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</si>
  <si>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</si>
  <si>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</si>
  <si>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</si>
  <si>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</si>
  <si>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</si>
  <si>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</si>
  <si>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</si>
  <si>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</si>
  <si>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</si>
  <si>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</si>
  <si>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</si>
  <si>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</si>
  <si>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</si>
  <si>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</si>
  <si>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</si>
  <si>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</si>
  <si>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</si>
  <si>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</si>
  <si>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</si>
  <si>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</si>
  <si>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</si>
  <si>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</si>
  <si>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</si>
  <si>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</si>
  <si>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</si>
  <si>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</si>
  <si>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</si>
  <si>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</si>
  <si>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</si>
  <si>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</si>
  <si>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</si>
  <si>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</si>
  <si>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</si>
  <si>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</si>
  <si>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</si>
  <si>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</si>
  <si>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</si>
  <si>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</si>
  <si>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</si>
  <si>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</si>
  <si>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</si>
  <si>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</si>
  <si>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</si>
  <si>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</si>
  <si>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</si>
  <si>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</si>
  <si>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</si>
  <si>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</si>
  <si>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</si>
  <si>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</si>
  <si>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</si>
  <si>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</si>
  <si>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</si>
  <si>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</si>
  <si>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</si>
  <si>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</si>
  <si>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</si>
  <si>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</si>
  <si>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</si>
  <si>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</si>
  <si>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</si>
  <si>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</si>
  <si>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</si>
  <si>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</si>
  <si>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</si>
  <si>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</si>
  <si>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</si>
  <si>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</si>
  <si>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</si>
  <si>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</si>
  <si>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</si>
  <si>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</si>
  <si>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</si>
  <si>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</si>
  <si>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</si>
  <si>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</si>
  <si>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</si>
  <si>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</si>
  <si>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</si>
  <si>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</si>
  <si>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</si>
  <si>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</si>
  <si>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</si>
  <si>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</si>
  <si>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</si>
  <si>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</si>
  <si>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</si>
  <si>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</si>
  <si>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</si>
  <si>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</si>
  <si>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</si>
  <si>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</si>
  <si>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</si>
  <si>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</si>
  <si>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</si>
  <si>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</si>
  <si>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</si>
  <si>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</si>
  <si>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</si>
  <si>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</si>
  <si>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</si>
  <si>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</si>
  <si>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</si>
  <si>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</si>
  <si>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</si>
  <si>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</si>
  <si>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</si>
  <si>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</si>
  <si>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</si>
  <si>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</si>
  <si>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</si>
  <si>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</si>
  <si>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</si>
  <si>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</si>
  <si>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</si>
  <si>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</si>
  <si>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</si>
  <si>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</si>
  <si>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</si>
  <si>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</si>
  <si>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</si>
  <si>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</si>
  <si>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</si>
  <si>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</si>
  <si>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</si>
  <si>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</si>
  <si>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</si>
  <si>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</si>
  <si>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</si>
  <si>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</si>
  <si>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</si>
  <si>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</si>
  <si>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</si>
  <si>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</si>
  <si>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</si>
  <si>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</si>
  <si>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</si>
  <si>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</si>
  <si>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</si>
  <si>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</si>
  <si>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</si>
  <si>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</si>
  <si>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</si>
  <si>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</si>
  <si>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</si>
  <si>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</si>
  <si>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</si>
  <si>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</si>
  <si>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</si>
  <si>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</si>
  <si>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</si>
  <si>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</si>
  <si>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</si>
  <si>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</si>
  <si>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</si>
  <si>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</si>
  <si>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</si>
  <si>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</si>
  <si>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</si>
  <si>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</si>
  <si>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</si>
  <si>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</si>
  <si>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</si>
  <si>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</si>
  <si>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</si>
  <si>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</si>
  <si>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</si>
  <si>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</si>
  <si>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</si>
  <si>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</si>
  <si>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</si>
  <si>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</si>
  <si>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</si>
  <si>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</si>
  <si>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</si>
  <si>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</si>
  <si>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</si>
  <si>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</si>
  <si>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</si>
  <si>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</si>
  <si>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</si>
  <si>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</si>
  <si>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</si>
  <si>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</si>
  <si>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</si>
  <si>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</si>
  <si>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</si>
  <si>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</si>
  <si>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</si>
  <si>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</si>
  <si>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</si>
  <si>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</si>
  <si>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</si>
  <si>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</si>
  <si>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</si>
  <si>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</si>
  <si>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</si>
  <si>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</si>
  <si>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</si>
  <si>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</si>
  <si>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</si>
  <si>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</si>
  <si>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</si>
  <si>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</si>
  <si>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</si>
  <si>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</si>
  <si>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</si>
  <si>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</si>
  <si>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</si>
  <si>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</si>
  <si>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</si>
  <si>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</si>
  <si>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</si>
  <si>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</si>
  <si>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</si>
  <si>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</si>
  <si>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</si>
  <si>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</si>
  <si>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</si>
  <si>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</si>
  <si>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</si>
  <si>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</si>
  <si>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</si>
  <si>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</si>
  <si>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</si>
  <si>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</si>
  <si>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</si>
  <si>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</si>
  <si>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</si>
  <si>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</si>
  <si>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</si>
  <si>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</si>
  <si>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</si>
  <si>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</si>
  <si>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</si>
  <si>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</si>
  <si>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</si>
  <si>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</si>
  <si>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</si>
  <si>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</si>
  <si>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</si>
  <si>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</si>
  <si>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</si>
  <si>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</si>
  <si>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</si>
  <si>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</si>
  <si>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</si>
  <si>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</si>
  <si>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</si>
  <si>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</si>
  <si>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</si>
  <si>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</si>
  <si>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</si>
  <si>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</si>
  <si>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</si>
  <si>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</si>
  <si>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</si>
  <si>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</si>
  <si>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</si>
  <si>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</si>
  <si>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</si>
  <si>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</si>
  <si>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</si>
  <si>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</si>
  <si>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</si>
  <si>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</si>
  <si>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</si>
  <si>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</si>
  <si>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</si>
  <si>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</si>
  <si>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</si>
  <si>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</si>
  <si>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</si>
  <si>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</si>
  <si>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</si>
  <si>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</si>
  <si>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</si>
  <si>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</si>
  <si>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</si>
  <si>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</si>
  <si>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</si>
  <si>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</si>
  <si>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</si>
  <si>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</si>
  <si>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</si>
  <si>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</si>
  <si>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</si>
  <si>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</si>
  <si>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</si>
  <si>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</si>
  <si>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</si>
  <si>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</si>
  <si>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</si>
  <si>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</si>
  <si>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</si>
  <si>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</si>
  <si>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</si>
  <si>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</si>
  <si>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</si>
  <si>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</si>
  <si>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</si>
  <si>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</si>
  <si>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</si>
  <si>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</si>
  <si>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</si>
  <si>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</si>
  <si>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</si>
  <si>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</si>
  <si>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</si>
  <si>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</si>
  <si>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</si>
  <si>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</si>
  <si>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</si>
  <si>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</si>
  <si>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</si>
  <si>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</si>
  <si>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</si>
  <si>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</si>
  <si>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</si>
  <si>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</si>
  <si>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</si>
  <si>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</si>
  <si>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</si>
  <si>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</si>
  <si>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</si>
  <si>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</si>
  <si>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</si>
  <si>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</si>
  <si>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</si>
  <si>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</si>
  <si>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</si>
  <si>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</si>
  <si>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</si>
  <si>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</si>
  <si>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</si>
  <si>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</si>
  <si>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</si>
  <si>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</si>
  <si>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</si>
  <si>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</si>
  <si>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</si>
  <si>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</si>
  <si>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</si>
  <si>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</si>
  <si>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</si>
  <si>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</si>
  <si>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</si>
  <si>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</si>
  <si>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</si>
  <si>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</si>
  <si>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</si>
  <si>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</si>
  <si>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</si>
  <si>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</si>
  <si>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</si>
  <si>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</si>
  <si>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</si>
  <si>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</si>
  <si>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</si>
  <si>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</si>
  <si>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</si>
  <si>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</si>
  <si>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</si>
  <si>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</si>
  <si>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</si>
  <si>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</si>
  <si>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</si>
  <si>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</si>
  <si>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</si>
  <si>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</si>
  <si>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</si>
  <si>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</si>
  <si>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</si>
  <si>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</si>
  <si>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</si>
  <si>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</si>
  <si>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</si>
  <si>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</si>
  <si>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</si>
  <si>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</si>
  <si>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</si>
  <si>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</si>
  <si>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</si>
  <si>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</si>
  <si>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</si>
  <si>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</si>
  <si>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</si>
  <si>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</si>
  <si>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</si>
  <si>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</si>
  <si>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</si>
  <si>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</si>
  <si>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</si>
  <si>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</si>
  <si>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</si>
  <si>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</si>
  <si>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</si>
  <si>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</si>
  <si>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</si>
  <si>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</si>
  <si>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</si>
  <si>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</si>
  <si>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</si>
  <si>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</si>
  <si>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</si>
  <si>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</si>
  <si>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</si>
  <si>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</si>
  <si>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</si>
  <si>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</si>
  <si>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</si>
  <si>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</si>
  <si>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</si>
  <si>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</si>
  <si>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</si>
  <si>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</si>
  <si>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</si>
  <si>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</si>
  <si>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</si>
  <si>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</si>
  <si>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</si>
  <si>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</si>
  <si>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</si>
  <si>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</si>
  <si>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</si>
  <si>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</si>
  <si>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</si>
  <si>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</si>
  <si>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</si>
  <si>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</si>
  <si>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</si>
  <si>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</si>
  <si>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</si>
  <si>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</si>
  <si>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</si>
  <si>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</si>
  <si>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</si>
  <si>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</si>
  <si>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</si>
  <si>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</si>
  <si>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</si>
  <si>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</si>
  <si>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</si>
  <si>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</si>
  <si>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</si>
  <si>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</si>
  <si>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</si>
  <si>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</si>
  <si>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</si>
  <si>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</si>
  <si>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</si>
  <si>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</si>
  <si>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</si>
  <si>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</si>
  <si>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</si>
  <si>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</si>
  <si>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</si>
  <si>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</si>
  <si>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</si>
  <si>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</si>
  <si>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</si>
  <si>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</si>
  <si>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</si>
  <si>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</si>
  <si>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</si>
  <si>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</si>
  <si>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</si>
  <si>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</si>
  <si>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</si>
  <si>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</si>
  <si>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</si>
  <si>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</si>
  <si>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</si>
  <si>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</si>
  <si>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</si>
  <si>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</si>
  <si>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</si>
  <si>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</si>
  <si>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</si>
  <si>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</si>
  <si>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</si>
  <si>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</si>
  <si>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</si>
  <si>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</si>
  <si>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</si>
  <si>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</si>
  <si>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</si>
  <si>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</si>
  <si>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</si>
  <si>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</si>
  <si>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</si>
  <si>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</si>
  <si>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</si>
  <si>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</si>
  <si>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</si>
  <si>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</si>
  <si>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</si>
  <si>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</si>
  <si>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</si>
  <si>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</si>
  <si>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</si>
  <si>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</si>
  <si>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</si>
  <si>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</si>
  <si>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</si>
  <si>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</si>
  <si>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</si>
  <si>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</si>
  <si>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</si>
  <si>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</si>
  <si>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</si>
  <si>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</si>
  <si>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</si>
  <si>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</si>
  <si>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</si>
  <si>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</si>
  <si>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</si>
  <si>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</si>
  <si>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</si>
  <si>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</si>
  <si>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</si>
  <si>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</si>
  <si>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</si>
  <si>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</si>
  <si>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</si>
  <si>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</si>
  <si>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</si>
  <si>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</si>
  <si>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</si>
  <si>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</si>
  <si>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</si>
  <si>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</si>
  <si>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</si>
  <si>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</si>
  <si>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</si>
  <si>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</si>
  <si>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</si>
  <si>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</si>
  <si>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</si>
  <si>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</si>
  <si>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</si>
  <si>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</si>
  <si>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</si>
  <si>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</si>
  <si>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</si>
  <si>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</si>
  <si>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</si>
  <si>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</si>
  <si>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</si>
  <si>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</si>
  <si>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</si>
  <si>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</si>
  <si>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</si>
  <si>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</si>
  <si>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</si>
  <si>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</si>
  <si>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</si>
  <si>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</si>
  <si>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</si>
  <si>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</si>
  <si>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</si>
  <si>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</si>
  <si>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</si>
  <si>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</si>
  <si>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</si>
  <si>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</si>
  <si>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</si>
  <si>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</si>
  <si>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</si>
  <si>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</si>
  <si>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</si>
  <si>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</si>
  <si>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</si>
  <si>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</si>
  <si>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</si>
  <si>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</si>
  <si>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</si>
  <si>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</si>
  <si>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</si>
  <si>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</si>
  <si>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</si>
  <si>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</si>
  <si>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</si>
  <si>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</si>
  <si>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</si>
  <si>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</si>
  <si>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</si>
  <si>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</si>
  <si>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</si>
  <si>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</si>
  <si>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</si>
  <si>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</si>
  <si>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</si>
  <si>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</si>
  <si>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</si>
  <si>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</si>
  <si>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</si>
  <si>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</si>
  <si>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</si>
  <si>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</si>
  <si>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</si>
  <si>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</si>
  <si>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</si>
  <si>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</si>
  <si>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</si>
  <si>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</si>
  <si>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</si>
  <si>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</si>
  <si>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</si>
  <si>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</si>
  <si>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</si>
  <si>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</si>
  <si>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</si>
  <si>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</si>
  <si>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</si>
  <si>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</si>
  <si>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</si>
  <si>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</si>
  <si>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</si>
  <si>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</si>
  <si>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</si>
  <si>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</si>
  <si>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</si>
  <si>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</si>
  <si>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</si>
  <si>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</si>
  <si>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</si>
  <si>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</si>
  <si>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</si>
  <si>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</si>
  <si>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</si>
  <si>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</si>
  <si>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</si>
  <si>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</si>
  <si>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</si>
  <si>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</si>
  <si>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</si>
  <si>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</si>
  <si>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</si>
  <si>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</si>
  <si>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</si>
  <si>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</si>
  <si>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</si>
  <si>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</si>
  <si>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</si>
  <si>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</si>
  <si>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</si>
  <si>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</si>
  <si>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</si>
  <si>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</si>
  <si>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</si>
  <si>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</si>
  <si>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</si>
  <si>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</si>
  <si>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</si>
  <si>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</si>
  <si>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</si>
  <si>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</si>
  <si>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</si>
  <si>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</si>
  <si>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</si>
  <si>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</si>
  <si>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</si>
  <si>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</si>
  <si>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</si>
  <si>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</si>
  <si>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</si>
  <si>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</si>
  <si>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</si>
  <si>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</si>
  <si>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</si>
  <si>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</si>
  <si>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</si>
  <si>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</si>
  <si>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</si>
  <si>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</si>
  <si>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</si>
  <si>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</si>
  <si>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</si>
  <si>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</si>
  <si>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</si>
  <si>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</si>
  <si>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</si>
  <si>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</si>
  <si>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</si>
  <si>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</si>
  <si>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</si>
  <si>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</si>
  <si>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</si>
  <si>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</si>
  <si>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</si>
  <si>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</si>
  <si>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</si>
  <si>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</si>
  <si>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</si>
  <si>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</si>
  <si>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</si>
  <si>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</si>
  <si>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</si>
  <si>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</si>
  <si>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</si>
  <si>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</si>
  <si>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</si>
  <si>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</si>
  <si>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</si>
  <si>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</si>
  <si>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</si>
  <si>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</si>
  <si>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</si>
  <si>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</si>
  <si>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</si>
  <si>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</si>
  <si>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</si>
  <si>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</si>
  <si>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</si>
  <si>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</si>
  <si>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</si>
  <si>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</si>
  <si>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</si>
  <si>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</si>
  <si>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</si>
  <si>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</si>
  <si>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</si>
  <si>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</si>
  <si>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</si>
  <si>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</si>
  <si>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</si>
  <si>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</si>
  <si>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</si>
  <si>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</si>
  <si>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</si>
  <si>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</si>
  <si>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</si>
  <si>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</si>
  <si>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</si>
  <si>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</si>
  <si>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</si>
  <si>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</si>
  <si>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</si>
  <si>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</si>
  <si>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</si>
  <si>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</si>
  <si>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</si>
  <si>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</si>
  <si>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</si>
  <si>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</si>
  <si>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</si>
  <si>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</si>
  <si>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</si>
  <si>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</si>
  <si>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</si>
  <si>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</si>
  <si>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</si>
  <si>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</si>
  <si>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</si>
  <si>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</si>
  <si>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</si>
  <si>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</si>
  <si>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</si>
  <si>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</si>
  <si>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</si>
  <si>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</si>
  <si>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</si>
  <si>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</si>
  <si>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</si>
  <si>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</si>
  <si>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</si>
  <si>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</si>
  <si>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</si>
  <si>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</si>
  <si>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</si>
  <si>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</si>
  <si>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</si>
  <si>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Elaborado por:</t>
  </si>
  <si>
    <t>Revisado por:</t>
  </si>
  <si>
    <t>Aprobado por:</t>
  </si>
  <si>
    <t>- En miles de colones -</t>
  </si>
  <si>
    <t>En miles de colones</t>
  </si>
  <si>
    <t>…..</t>
  </si>
  <si>
    <t>Consejo Nacional de Clubes 4-S</t>
  </si>
  <si>
    <t>12570</t>
  </si>
  <si>
    <t>12575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</si>
  <si>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</si>
  <si>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</si>
  <si>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</si>
  <si>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</si>
  <si>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</si>
  <si>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</si>
  <si>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</si>
  <si>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</si>
  <si>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</si>
  <si>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</si>
  <si>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</si>
  <si>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</si>
  <si>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</si>
  <si>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</si>
  <si>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</si>
  <si>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</si>
  <si>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</si>
  <si>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</si>
  <si>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</si>
  <si>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</si>
  <si>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</si>
  <si>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</si>
  <si>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</si>
  <si>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</si>
  <si>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</si>
  <si>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</si>
  <si>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</si>
  <si>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</si>
  <si>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</si>
  <si>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</si>
  <si>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</si>
  <si>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</si>
  <si>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</si>
  <si>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</si>
  <si>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</si>
  <si>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</si>
  <si>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</si>
  <si>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</si>
  <si>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</si>
  <si>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</si>
  <si>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</si>
  <si>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</si>
  <si>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</si>
  <si>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</si>
  <si>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</si>
  <si>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</si>
  <si>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</si>
  <si>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</si>
  <si>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</si>
  <si>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</si>
  <si>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</si>
  <si>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</si>
  <si>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</si>
  <si>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</si>
  <si>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</si>
  <si>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</si>
  <si>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</si>
  <si>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</si>
  <si>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</si>
  <si>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</si>
  <si>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</si>
  <si>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</si>
  <si>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</si>
  <si>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</si>
  <si>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</si>
  <si>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</si>
  <si>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</si>
  <si>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</si>
  <si>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</si>
  <si>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</si>
  <si>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</si>
  <si>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</si>
  <si>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</si>
  <si>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</si>
  <si>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</si>
  <si>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</si>
  <si>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</si>
  <si>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</si>
  <si>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</si>
  <si>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</si>
  <si>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</si>
  <si>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</si>
  <si>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</si>
  <si>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</si>
  <si>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</si>
  <si>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</si>
  <si>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</si>
  <si>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</si>
  <si>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</si>
  <si>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</si>
  <si>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</si>
  <si>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</si>
  <si>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</si>
  <si>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</si>
  <si>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</si>
  <si>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</si>
  <si>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</si>
  <si>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14296</t>
  </si>
  <si>
    <t>15216</t>
  </si>
  <si>
    <t>Municipalidad de Rio Cuarto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</si>
  <si>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</si>
  <si>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</si>
  <si>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</si>
  <si>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</si>
  <si>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</si>
  <si>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</si>
  <si>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</si>
  <si>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</si>
  <si>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</si>
  <si>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</si>
  <si>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</si>
  <si>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</si>
  <si>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</si>
  <si>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</si>
  <si>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</si>
  <si>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</si>
  <si>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</si>
  <si>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</si>
  <si>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</si>
  <si>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</si>
  <si>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</si>
  <si>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</si>
  <si>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</si>
  <si>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</si>
  <si>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</si>
  <si>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12505</t>
  </si>
  <si>
    <t>Agencia de proteccion de datos de los habitantes</t>
  </si>
  <si>
    <t>12581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</si>
  <si>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</si>
  <si>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</si>
  <si>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</si>
  <si>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</si>
  <si>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Arguedas, Contador Municipal</t>
  </si>
  <si>
    <t>Jose Bernardino Rojas Mendez, 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</si>
</sst>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</cellStyleXfs>
  <cellXfs count="198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 wrapText="1"/>
    </xf>
    <xf numFmtId="4" fontId="12" fillId="9" borderId="6" xfId="0" applyNumberFormat="1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12" fillId="10" borderId="0" xfId="0" applyFont="1" applyFill="1" applyAlignment="1">
      <alignment horizontal="right" vertical="center"/>
    </xf>
    <xf numFmtId="0" fontId="12" fillId="10" borderId="0" xfId="0" applyFont="1" applyFill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 wrapText="1"/>
    </xf>
    <xf numFmtId="4" fontId="11" fillId="11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2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4" fontId="19" fillId="16" borderId="1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right" vertical="center"/>
    </xf>
    <xf numFmtId="0" fontId="14" fillId="10" borderId="4" xfId="0" applyFont="1" applyFill="1" applyBorder="1" applyAlignment="1">
      <alignment vertical="center"/>
    </xf>
    <xf numFmtId="0" fontId="15" fillId="10" borderId="6" xfId="0" applyFont="1" applyFill="1" applyBorder="1" applyAlignment="1">
      <alignment vertical="center" wrapText="1"/>
    </xf>
    <xf numFmtId="4" fontId="15" fillId="10" borderId="6" xfId="2" applyNumberFormat="1" applyFont="1" applyFill="1" applyBorder="1" applyAlignment="1">
      <alignment horizontal="right" vertical="center"/>
    </xf>
    <xf numFmtId="4" fontId="19" fillId="17" borderId="1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4" fontId="13" fillId="0" borderId="0" xfId="0" applyNumberFormat="1" applyFont="1" applyFill="1" applyAlignment="1">
      <alignment vertical="center"/>
    </xf>
    <xf numFmtId="49" fontId="15" fillId="0" borderId="0" xfId="0" applyNumberFormat="1" applyFont="1" applyFill="1" applyAlignment="1">
      <alignment vertical="center"/>
    </xf>
    <xf numFmtId="0" fontId="16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 wrapText="1"/>
    </xf>
    <xf numFmtId="49" fontId="13" fillId="9" borderId="8" xfId="0" applyNumberFormat="1" applyFont="1" applyFill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 wrapText="1"/>
    </xf>
    <xf numFmtId="49" fontId="13" fillId="7" borderId="8" xfId="0" applyNumberFormat="1" applyFont="1" applyFill="1" applyBorder="1" applyAlignment="1">
      <alignment horizontal="center" vertical="center"/>
    </xf>
    <xf numFmtId="4" fontId="15" fillId="7" borderId="8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 wrapText="1"/>
    </xf>
    <xf numFmtId="49" fontId="13" fillId="0" borderId="8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 wrapText="1"/>
    </xf>
    <xf numFmtId="165" fontId="13" fillId="0" borderId="8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vertical="center"/>
    </xf>
    <xf numFmtId="0" fontId="13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4" fontId="12" fillId="7" borderId="8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/>
    </xf>
    <xf numFmtId="4" fontId="10" fillId="9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 vertical="center"/>
    </xf>
    <xf numFmtId="49" fontId="12" fillId="7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49" fontId="12" fillId="9" borderId="8" xfId="0" applyNumberFormat="1" applyFont="1" applyFill="1" applyBorder="1" applyAlignment="1">
      <alignment horizontal="center" vertical="center"/>
    </xf>
    <xf numFmtId="4" fontId="12" fillId="9" borderId="8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49" fontId="13" fillId="0" borderId="10" xfId="0" applyNumberFormat="1" applyFont="1" applyFill="1" applyBorder="1" applyAlignment="1">
      <alignment horizontal="center" vertical="center"/>
    </xf>
    <xf numFmtId="4" fontId="15" fillId="0" borderId="10" xfId="0" applyNumberFormat="1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" fontId="16" fillId="0" borderId="7" xfId="0" applyNumberFormat="1" applyFont="1" applyBorder="1" applyAlignment="1">
      <alignment vertical="center" wrapText="1" shrinkToFit="1"/>
    </xf>
    <xf numFmtId="0" fontId="10" fillId="9" borderId="8" xfId="0" applyFont="1" applyFill="1" applyBorder="1" applyAlignment="1">
      <alignment horizontal="left" vertical="center"/>
    </xf>
    <xf numFmtId="4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4" fontId="13" fillId="0" borderId="8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0" fillId="11" borderId="8" xfId="0" applyFont="1" applyFill="1" applyBorder="1" applyAlignment="1">
      <alignment vertical="center" wrapText="1"/>
    </xf>
    <xf numFmtId="49" fontId="12" fillId="11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vertical="center" wrapText="1"/>
    </xf>
    <xf numFmtId="0" fontId="13" fillId="11" borderId="8" xfId="0" applyFont="1" applyFill="1" applyBorder="1" applyAlignment="1">
      <alignment vertical="center"/>
    </xf>
    <xf numFmtId="4" fontId="12" fillId="11" borderId="8" xfId="0" applyNumberFormat="1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9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3" borderId="16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27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4" fontId="27" fillId="0" borderId="16" xfId="0" applyNumberFormat="1" applyFont="1" applyFill="1" applyBorder="1" applyAlignment="1">
      <alignment horizontal="left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7" borderId="1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center" vertical="center" wrapText="1"/>
    </xf>
    <xf numFmtId="4" fontId="8" fillId="19" borderId="16" xfId="0" applyNumberFormat="1" applyFont="1" applyFill="1" applyBorder="1" applyAlignment="1">
      <alignment vertical="center" wrapText="1"/>
    </xf>
    <xf numFmtId="4" fontId="8" fillId="19" borderId="16" xfId="0" applyNumberFormat="1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center" vertical="center" wrapText="1"/>
    </xf>
    <xf numFmtId="4" fontId="26" fillId="0" borderId="9" xfId="0" applyNumberFormat="1" applyFont="1" applyBorder="1" applyAlignment="1">
      <alignment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4" fontId="11" fillId="11" borderId="1" xfId="0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9" fillId="16" borderId="1" xfId="2" applyNumberFormat="1" applyFont="1" applyFill="1" applyBorder="1" applyAlignment="1">
      <alignment horizontal="center" vertical="center"/>
    </xf>
    <xf numFmtId="4" fontId="15" fillId="10" borderId="6" xfId="2" applyNumberFormat="1" applyFont="1" applyFill="1" applyBorder="1" applyAlignment="1">
      <alignment horizontal="center" vertical="center"/>
    </xf>
    <xf numFmtId="4" fontId="19" fillId="17" borderId="1" xfId="2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5" fillId="12" borderId="1" xfId="2" applyNumberFormat="1" applyFont="1" applyFill="1" applyBorder="1" applyAlignment="1">
      <alignment horizontal="center" vertical="center"/>
    </xf>
    <xf numFmtId="4" fontId="15" fillId="13" borderId="1" xfId="5" applyNumberFormat="1" applyFont="1" applyFill="1" applyBorder="1" applyAlignment="1">
      <alignment horizontal="center" vertical="center"/>
    </xf>
    <xf numFmtId="4" fontId="12" fillId="10" borderId="6" xfId="5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4" fontId="15" fillId="14" borderId="1" xfId="5" applyNumberFormat="1" applyFont="1" applyFill="1" applyBorder="1" applyAlignment="1">
      <alignment horizontal="center" vertical="center"/>
    </xf>
    <xf numFmtId="0" fontId="0" fillId="0" borderId="8" xfId="0" applyBorder="1"/>
    <xf numFmtId="49" fontId="0" fillId="0" borderId="8" xfId="0" applyNumberFormat="1" applyBorder="1"/>
    <xf numFmtId="49" fontId="0" fillId="0" borderId="8" xfId="0" applyNumberFormat="1" applyBorder="1" applyAlignment="1">
      <alignment horizontal="left"/>
    </xf>
    <xf numFmtId="4" fontId="15" fillId="0" borderId="8" xfId="0" applyNumberFormat="1" applyFont="1" applyBorder="1" applyAlignment="1" applyProtection="1">
      <alignment horizontal="center" vertical="center"/>
    </xf>
    <xf numFmtId="4" fontId="15" fillId="0" borderId="8" xfId="0" applyNumberFormat="1" applyFont="1" applyFill="1" applyBorder="1" applyAlignment="1" applyProtection="1">
      <alignment horizontal="center" vertical="center"/>
    </xf>
    <xf numFmtId="4" fontId="15" fillId="0" borderId="1" xfId="2" applyNumberFormat="1" applyFont="1" applyFill="1" applyBorder="1" applyAlignment="1" applyProtection="1">
      <alignment horizontal="right" vertical="center"/>
    </xf>
    <xf numFmtId="0" fontId="21" fillId="0" borderId="0" xfId="0" applyFont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8" fillId="7" borderId="1" xfId="3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0" fontId="8" fillId="7" borderId="6" xfId="4" applyFont="1" applyFill="1" applyBorder="1" applyAlignment="1">
      <alignment horizontal="center" vertical="center" wrapText="1"/>
    </xf>
    <xf numFmtId="0" fontId="8" fillId="7" borderId="5" xfId="4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13" fillId="2" borderId="0" xfId="0" applyFont="1" applyFill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vertical="center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zoomScaleNormal="100" zoomScaleSheetLayoutView="100" workbookViewId="0">
      <selection activeCell="B195" sqref="B195"/>
    </sheetView>
  </sheetViews>
  <sheetFormatPr baseColWidth="10" defaultColWidth="11.42578125" defaultRowHeight="12.75" x14ac:dyDescent="0.25"/>
  <cols>
    <col min="1" max="1" width="15.5703125" style="37" customWidth="1"/>
    <col min="2" max="2" width="63.5703125" style="40" customWidth="1"/>
    <col min="3" max="3" width="6" style="49" customWidth="1"/>
    <col min="4" max="4" width="20" style="37" bestFit="1" customWidth="1"/>
    <col min="5" max="5" width="21" style="37" bestFit="1" customWidth="1"/>
    <col min="6" max="6" width="22.85546875" style="37" customWidth="1"/>
    <col min="7" max="255" width="11.42578125" style="37"/>
    <col min="256" max="256" width="72.140625" style="37" customWidth="1"/>
    <col min="257" max="257" width="6" style="37" customWidth="1"/>
    <col min="258" max="259" width="11.42578125" style="37"/>
    <col min="260" max="260" width="14.28515625" style="37" customWidth="1"/>
    <col min="261" max="511" width="11.42578125" style="37"/>
    <col min="512" max="512" width="72.140625" style="37" customWidth="1"/>
    <col min="513" max="513" width="6" style="37" customWidth="1"/>
    <col min="514" max="515" width="11.42578125" style="37"/>
    <col min="516" max="516" width="14.28515625" style="37" customWidth="1"/>
    <col min="517" max="767" width="11.42578125" style="37"/>
    <col min="768" max="768" width="72.140625" style="37" customWidth="1"/>
    <col min="769" max="769" width="6" style="37" customWidth="1"/>
    <col min="770" max="771" width="11.42578125" style="37"/>
    <col min="772" max="772" width="14.28515625" style="37" customWidth="1"/>
    <col min="773" max="1023" width="11.42578125" style="37"/>
    <col min="1024" max="1024" width="72.140625" style="37" customWidth="1"/>
    <col min="1025" max="1025" width="6" style="37" customWidth="1"/>
    <col min="1026" max="1027" width="11.42578125" style="37"/>
    <col min="1028" max="1028" width="14.28515625" style="37" customWidth="1"/>
    <col min="1029" max="1279" width="11.42578125" style="37"/>
    <col min="1280" max="1280" width="72.140625" style="37" customWidth="1"/>
    <col min="1281" max="1281" width="6" style="37" customWidth="1"/>
    <col min="1282" max="1283" width="11.42578125" style="37"/>
    <col min="1284" max="1284" width="14.28515625" style="37" customWidth="1"/>
    <col min="1285" max="1535" width="11.42578125" style="37"/>
    <col min="1536" max="1536" width="72.140625" style="37" customWidth="1"/>
    <col min="1537" max="1537" width="6" style="37" customWidth="1"/>
    <col min="1538" max="1539" width="11.42578125" style="37"/>
    <col min="1540" max="1540" width="14.28515625" style="37" customWidth="1"/>
    <col min="1541" max="1791" width="11.42578125" style="37"/>
    <col min="1792" max="1792" width="72.140625" style="37" customWidth="1"/>
    <col min="1793" max="1793" width="6" style="37" customWidth="1"/>
    <col min="1794" max="1795" width="11.42578125" style="37"/>
    <col min="1796" max="1796" width="14.28515625" style="37" customWidth="1"/>
    <col min="1797" max="2047" width="11.42578125" style="37"/>
    <col min="2048" max="2048" width="72.140625" style="37" customWidth="1"/>
    <col min="2049" max="2049" width="6" style="37" customWidth="1"/>
    <col min="2050" max="2051" width="11.42578125" style="37"/>
    <col min="2052" max="2052" width="14.28515625" style="37" customWidth="1"/>
    <col min="2053" max="2303" width="11.42578125" style="37"/>
    <col min="2304" max="2304" width="72.140625" style="37" customWidth="1"/>
    <col min="2305" max="2305" width="6" style="37" customWidth="1"/>
    <col min="2306" max="2307" width="11.42578125" style="37"/>
    <col min="2308" max="2308" width="14.28515625" style="37" customWidth="1"/>
    <col min="2309" max="2559" width="11.42578125" style="37"/>
    <col min="2560" max="2560" width="72.140625" style="37" customWidth="1"/>
    <col min="2561" max="2561" width="6" style="37" customWidth="1"/>
    <col min="2562" max="2563" width="11.42578125" style="37"/>
    <col min="2564" max="2564" width="14.28515625" style="37" customWidth="1"/>
    <col min="2565" max="2815" width="11.42578125" style="37"/>
    <col min="2816" max="2816" width="72.140625" style="37" customWidth="1"/>
    <col min="2817" max="2817" width="6" style="37" customWidth="1"/>
    <col min="2818" max="2819" width="11.42578125" style="37"/>
    <col min="2820" max="2820" width="14.28515625" style="37" customWidth="1"/>
    <col min="2821" max="3071" width="11.42578125" style="37"/>
    <col min="3072" max="3072" width="72.140625" style="37" customWidth="1"/>
    <col min="3073" max="3073" width="6" style="37" customWidth="1"/>
    <col min="3074" max="3075" width="11.42578125" style="37"/>
    <col min="3076" max="3076" width="14.28515625" style="37" customWidth="1"/>
    <col min="3077" max="3327" width="11.42578125" style="37"/>
    <col min="3328" max="3328" width="72.140625" style="37" customWidth="1"/>
    <col min="3329" max="3329" width="6" style="37" customWidth="1"/>
    <col min="3330" max="3331" width="11.42578125" style="37"/>
    <col min="3332" max="3332" width="14.28515625" style="37" customWidth="1"/>
    <col min="3333" max="3583" width="11.42578125" style="37"/>
    <col min="3584" max="3584" width="72.140625" style="37" customWidth="1"/>
    <col min="3585" max="3585" width="6" style="37" customWidth="1"/>
    <col min="3586" max="3587" width="11.42578125" style="37"/>
    <col min="3588" max="3588" width="14.28515625" style="37" customWidth="1"/>
    <col min="3589" max="3839" width="11.42578125" style="37"/>
    <col min="3840" max="3840" width="72.140625" style="37" customWidth="1"/>
    <col min="3841" max="3841" width="6" style="37" customWidth="1"/>
    <col min="3842" max="3843" width="11.42578125" style="37"/>
    <col min="3844" max="3844" width="14.28515625" style="37" customWidth="1"/>
    <col min="3845" max="4095" width="11.42578125" style="37"/>
    <col min="4096" max="4096" width="72.140625" style="37" customWidth="1"/>
    <col min="4097" max="4097" width="6" style="37" customWidth="1"/>
    <col min="4098" max="4099" width="11.42578125" style="37"/>
    <col min="4100" max="4100" width="14.28515625" style="37" customWidth="1"/>
    <col min="4101" max="4351" width="11.42578125" style="37"/>
    <col min="4352" max="4352" width="72.140625" style="37" customWidth="1"/>
    <col min="4353" max="4353" width="6" style="37" customWidth="1"/>
    <col min="4354" max="4355" width="11.42578125" style="37"/>
    <col min="4356" max="4356" width="14.28515625" style="37" customWidth="1"/>
    <col min="4357" max="4607" width="11.42578125" style="37"/>
    <col min="4608" max="4608" width="72.140625" style="37" customWidth="1"/>
    <col min="4609" max="4609" width="6" style="37" customWidth="1"/>
    <col min="4610" max="4611" width="11.42578125" style="37"/>
    <col min="4612" max="4612" width="14.28515625" style="37" customWidth="1"/>
    <col min="4613" max="4863" width="11.42578125" style="37"/>
    <col min="4864" max="4864" width="72.140625" style="37" customWidth="1"/>
    <col min="4865" max="4865" width="6" style="37" customWidth="1"/>
    <col min="4866" max="4867" width="11.42578125" style="37"/>
    <col min="4868" max="4868" width="14.28515625" style="37" customWidth="1"/>
    <col min="4869" max="5119" width="11.42578125" style="37"/>
    <col min="5120" max="5120" width="72.140625" style="37" customWidth="1"/>
    <col min="5121" max="5121" width="6" style="37" customWidth="1"/>
    <col min="5122" max="5123" width="11.42578125" style="37"/>
    <col min="5124" max="5124" width="14.28515625" style="37" customWidth="1"/>
    <col min="5125" max="5375" width="11.42578125" style="37"/>
    <col min="5376" max="5376" width="72.140625" style="37" customWidth="1"/>
    <col min="5377" max="5377" width="6" style="37" customWidth="1"/>
    <col min="5378" max="5379" width="11.42578125" style="37"/>
    <col min="5380" max="5380" width="14.28515625" style="37" customWidth="1"/>
    <col min="5381" max="5631" width="11.42578125" style="37"/>
    <col min="5632" max="5632" width="72.140625" style="37" customWidth="1"/>
    <col min="5633" max="5633" width="6" style="37" customWidth="1"/>
    <col min="5634" max="5635" width="11.42578125" style="37"/>
    <col min="5636" max="5636" width="14.28515625" style="37" customWidth="1"/>
    <col min="5637" max="5887" width="11.42578125" style="37"/>
    <col min="5888" max="5888" width="72.140625" style="37" customWidth="1"/>
    <col min="5889" max="5889" width="6" style="37" customWidth="1"/>
    <col min="5890" max="5891" width="11.42578125" style="37"/>
    <col min="5892" max="5892" width="14.28515625" style="37" customWidth="1"/>
    <col min="5893" max="6143" width="11.42578125" style="37"/>
    <col min="6144" max="6144" width="72.140625" style="37" customWidth="1"/>
    <col min="6145" max="6145" width="6" style="37" customWidth="1"/>
    <col min="6146" max="6147" width="11.42578125" style="37"/>
    <col min="6148" max="6148" width="14.28515625" style="37" customWidth="1"/>
    <col min="6149" max="6399" width="11.42578125" style="37"/>
    <col min="6400" max="6400" width="72.140625" style="37" customWidth="1"/>
    <col min="6401" max="6401" width="6" style="37" customWidth="1"/>
    <col min="6402" max="6403" width="11.42578125" style="37"/>
    <col min="6404" max="6404" width="14.28515625" style="37" customWidth="1"/>
    <col min="6405" max="6655" width="11.42578125" style="37"/>
    <col min="6656" max="6656" width="72.140625" style="37" customWidth="1"/>
    <col min="6657" max="6657" width="6" style="37" customWidth="1"/>
    <col min="6658" max="6659" width="11.42578125" style="37"/>
    <col min="6660" max="6660" width="14.28515625" style="37" customWidth="1"/>
    <col min="6661" max="6911" width="11.42578125" style="37"/>
    <col min="6912" max="6912" width="72.140625" style="37" customWidth="1"/>
    <col min="6913" max="6913" width="6" style="37" customWidth="1"/>
    <col min="6914" max="6915" width="11.42578125" style="37"/>
    <col min="6916" max="6916" width="14.28515625" style="37" customWidth="1"/>
    <col min="6917" max="7167" width="11.42578125" style="37"/>
    <col min="7168" max="7168" width="72.140625" style="37" customWidth="1"/>
    <col min="7169" max="7169" width="6" style="37" customWidth="1"/>
    <col min="7170" max="7171" width="11.42578125" style="37"/>
    <col min="7172" max="7172" width="14.28515625" style="37" customWidth="1"/>
    <col min="7173" max="7423" width="11.42578125" style="37"/>
    <col min="7424" max="7424" width="72.140625" style="37" customWidth="1"/>
    <col min="7425" max="7425" width="6" style="37" customWidth="1"/>
    <col min="7426" max="7427" width="11.42578125" style="37"/>
    <col min="7428" max="7428" width="14.28515625" style="37" customWidth="1"/>
    <col min="7429" max="7679" width="11.42578125" style="37"/>
    <col min="7680" max="7680" width="72.140625" style="37" customWidth="1"/>
    <col min="7681" max="7681" width="6" style="37" customWidth="1"/>
    <col min="7682" max="7683" width="11.42578125" style="37"/>
    <col min="7684" max="7684" width="14.28515625" style="37" customWidth="1"/>
    <col min="7685" max="7935" width="11.42578125" style="37"/>
    <col min="7936" max="7936" width="72.140625" style="37" customWidth="1"/>
    <col min="7937" max="7937" width="6" style="37" customWidth="1"/>
    <col min="7938" max="7939" width="11.42578125" style="37"/>
    <col min="7940" max="7940" width="14.28515625" style="37" customWidth="1"/>
    <col min="7941" max="8191" width="11.42578125" style="37"/>
    <col min="8192" max="8192" width="72.140625" style="37" customWidth="1"/>
    <col min="8193" max="8193" width="6" style="37" customWidth="1"/>
    <col min="8194" max="8195" width="11.42578125" style="37"/>
    <col min="8196" max="8196" width="14.28515625" style="37" customWidth="1"/>
    <col min="8197" max="8447" width="11.42578125" style="37"/>
    <col min="8448" max="8448" width="72.140625" style="37" customWidth="1"/>
    <col min="8449" max="8449" width="6" style="37" customWidth="1"/>
    <col min="8450" max="8451" width="11.42578125" style="37"/>
    <col min="8452" max="8452" width="14.28515625" style="37" customWidth="1"/>
    <col min="8453" max="8703" width="11.42578125" style="37"/>
    <col min="8704" max="8704" width="72.140625" style="37" customWidth="1"/>
    <col min="8705" max="8705" width="6" style="37" customWidth="1"/>
    <col min="8706" max="8707" width="11.42578125" style="37"/>
    <col min="8708" max="8708" width="14.28515625" style="37" customWidth="1"/>
    <col min="8709" max="8959" width="11.42578125" style="37"/>
    <col min="8960" max="8960" width="72.140625" style="37" customWidth="1"/>
    <col min="8961" max="8961" width="6" style="37" customWidth="1"/>
    <col min="8962" max="8963" width="11.42578125" style="37"/>
    <col min="8964" max="8964" width="14.28515625" style="37" customWidth="1"/>
    <col min="8965" max="9215" width="11.42578125" style="37"/>
    <col min="9216" max="9216" width="72.140625" style="37" customWidth="1"/>
    <col min="9217" max="9217" width="6" style="37" customWidth="1"/>
    <col min="9218" max="9219" width="11.42578125" style="37"/>
    <col min="9220" max="9220" width="14.28515625" style="37" customWidth="1"/>
    <col min="9221" max="9471" width="11.42578125" style="37"/>
    <col min="9472" max="9472" width="72.140625" style="37" customWidth="1"/>
    <col min="9473" max="9473" width="6" style="37" customWidth="1"/>
    <col min="9474" max="9475" width="11.42578125" style="37"/>
    <col min="9476" max="9476" width="14.28515625" style="37" customWidth="1"/>
    <col min="9477" max="9727" width="11.42578125" style="37"/>
    <col min="9728" max="9728" width="72.140625" style="37" customWidth="1"/>
    <col min="9729" max="9729" width="6" style="37" customWidth="1"/>
    <col min="9730" max="9731" width="11.42578125" style="37"/>
    <col min="9732" max="9732" width="14.28515625" style="37" customWidth="1"/>
    <col min="9733" max="9983" width="11.42578125" style="37"/>
    <col min="9984" max="9984" width="72.140625" style="37" customWidth="1"/>
    <col min="9985" max="9985" width="6" style="37" customWidth="1"/>
    <col min="9986" max="9987" width="11.42578125" style="37"/>
    <col min="9988" max="9988" width="14.28515625" style="37" customWidth="1"/>
    <col min="9989" max="10239" width="11.42578125" style="37"/>
    <col min="10240" max="10240" width="72.140625" style="37" customWidth="1"/>
    <col min="10241" max="10241" width="6" style="37" customWidth="1"/>
    <col min="10242" max="10243" width="11.42578125" style="37"/>
    <col min="10244" max="10244" width="14.28515625" style="37" customWidth="1"/>
    <col min="10245" max="10495" width="11.42578125" style="37"/>
    <col min="10496" max="10496" width="72.140625" style="37" customWidth="1"/>
    <col min="10497" max="10497" width="6" style="37" customWidth="1"/>
    <col min="10498" max="10499" width="11.42578125" style="37"/>
    <col min="10500" max="10500" width="14.28515625" style="37" customWidth="1"/>
    <col min="10501" max="10751" width="11.42578125" style="37"/>
    <col min="10752" max="10752" width="72.140625" style="37" customWidth="1"/>
    <col min="10753" max="10753" width="6" style="37" customWidth="1"/>
    <col min="10754" max="10755" width="11.42578125" style="37"/>
    <col min="10756" max="10756" width="14.28515625" style="37" customWidth="1"/>
    <col min="10757" max="11007" width="11.42578125" style="37"/>
    <col min="11008" max="11008" width="72.140625" style="37" customWidth="1"/>
    <col min="11009" max="11009" width="6" style="37" customWidth="1"/>
    <col min="11010" max="11011" width="11.42578125" style="37"/>
    <col min="11012" max="11012" width="14.28515625" style="37" customWidth="1"/>
    <col min="11013" max="11263" width="11.42578125" style="37"/>
    <col min="11264" max="11264" width="72.140625" style="37" customWidth="1"/>
    <col min="11265" max="11265" width="6" style="37" customWidth="1"/>
    <col min="11266" max="11267" width="11.42578125" style="37"/>
    <col min="11268" max="11268" width="14.28515625" style="37" customWidth="1"/>
    <col min="11269" max="11519" width="11.42578125" style="37"/>
    <col min="11520" max="11520" width="72.140625" style="37" customWidth="1"/>
    <col min="11521" max="11521" width="6" style="37" customWidth="1"/>
    <col min="11522" max="11523" width="11.42578125" style="37"/>
    <col min="11524" max="11524" width="14.28515625" style="37" customWidth="1"/>
    <col min="11525" max="11775" width="11.42578125" style="37"/>
    <col min="11776" max="11776" width="72.140625" style="37" customWidth="1"/>
    <col min="11777" max="11777" width="6" style="37" customWidth="1"/>
    <col min="11778" max="11779" width="11.42578125" style="37"/>
    <col min="11780" max="11780" width="14.28515625" style="37" customWidth="1"/>
    <col min="11781" max="12031" width="11.42578125" style="37"/>
    <col min="12032" max="12032" width="72.140625" style="37" customWidth="1"/>
    <col min="12033" max="12033" width="6" style="37" customWidth="1"/>
    <col min="12034" max="12035" width="11.42578125" style="37"/>
    <col min="12036" max="12036" width="14.28515625" style="37" customWidth="1"/>
    <col min="12037" max="12287" width="11.42578125" style="37"/>
    <col min="12288" max="12288" width="72.140625" style="37" customWidth="1"/>
    <col min="12289" max="12289" width="6" style="37" customWidth="1"/>
    <col min="12290" max="12291" width="11.42578125" style="37"/>
    <col min="12292" max="12292" width="14.28515625" style="37" customWidth="1"/>
    <col min="12293" max="12543" width="11.42578125" style="37"/>
    <col min="12544" max="12544" width="72.140625" style="37" customWidth="1"/>
    <col min="12545" max="12545" width="6" style="37" customWidth="1"/>
    <col min="12546" max="12547" width="11.42578125" style="37"/>
    <col min="12548" max="12548" width="14.28515625" style="37" customWidth="1"/>
    <col min="12549" max="12799" width="11.42578125" style="37"/>
    <col min="12800" max="12800" width="72.140625" style="37" customWidth="1"/>
    <col min="12801" max="12801" width="6" style="37" customWidth="1"/>
    <col min="12802" max="12803" width="11.42578125" style="37"/>
    <col min="12804" max="12804" width="14.28515625" style="37" customWidth="1"/>
    <col min="12805" max="13055" width="11.42578125" style="37"/>
    <col min="13056" max="13056" width="72.140625" style="37" customWidth="1"/>
    <col min="13057" max="13057" width="6" style="37" customWidth="1"/>
    <col min="13058" max="13059" width="11.42578125" style="37"/>
    <col min="13060" max="13060" width="14.28515625" style="37" customWidth="1"/>
    <col min="13061" max="13311" width="11.42578125" style="37"/>
    <col min="13312" max="13312" width="72.140625" style="37" customWidth="1"/>
    <col min="13313" max="13313" width="6" style="37" customWidth="1"/>
    <col min="13314" max="13315" width="11.42578125" style="37"/>
    <col min="13316" max="13316" width="14.28515625" style="37" customWidth="1"/>
    <col min="13317" max="13567" width="11.42578125" style="37"/>
    <col min="13568" max="13568" width="72.140625" style="37" customWidth="1"/>
    <col min="13569" max="13569" width="6" style="37" customWidth="1"/>
    <col min="13570" max="13571" width="11.42578125" style="37"/>
    <col min="13572" max="13572" width="14.28515625" style="37" customWidth="1"/>
    <col min="13573" max="13823" width="11.42578125" style="37"/>
    <col min="13824" max="13824" width="72.140625" style="37" customWidth="1"/>
    <col min="13825" max="13825" width="6" style="37" customWidth="1"/>
    <col min="13826" max="13827" width="11.42578125" style="37"/>
    <col min="13828" max="13828" width="14.28515625" style="37" customWidth="1"/>
    <col min="13829" max="14079" width="11.42578125" style="37"/>
    <col min="14080" max="14080" width="72.140625" style="37" customWidth="1"/>
    <col min="14081" max="14081" width="6" style="37" customWidth="1"/>
    <col min="14082" max="14083" width="11.42578125" style="37"/>
    <col min="14084" max="14084" width="14.28515625" style="37" customWidth="1"/>
    <col min="14085" max="14335" width="11.42578125" style="37"/>
    <col min="14336" max="14336" width="72.140625" style="37" customWidth="1"/>
    <col min="14337" max="14337" width="6" style="37" customWidth="1"/>
    <col min="14338" max="14339" width="11.42578125" style="37"/>
    <col min="14340" max="14340" width="14.28515625" style="37" customWidth="1"/>
    <col min="14341" max="14591" width="11.42578125" style="37"/>
    <col min="14592" max="14592" width="72.140625" style="37" customWidth="1"/>
    <col min="14593" max="14593" width="6" style="37" customWidth="1"/>
    <col min="14594" max="14595" width="11.42578125" style="37"/>
    <col min="14596" max="14596" width="14.28515625" style="37" customWidth="1"/>
    <col min="14597" max="14847" width="11.42578125" style="37"/>
    <col min="14848" max="14848" width="72.140625" style="37" customWidth="1"/>
    <col min="14849" max="14849" width="6" style="37" customWidth="1"/>
    <col min="14850" max="14851" width="11.42578125" style="37"/>
    <col min="14852" max="14852" width="14.28515625" style="37" customWidth="1"/>
    <col min="14853" max="15103" width="11.42578125" style="37"/>
    <col min="15104" max="15104" width="72.140625" style="37" customWidth="1"/>
    <col min="15105" max="15105" width="6" style="37" customWidth="1"/>
    <col min="15106" max="15107" width="11.42578125" style="37"/>
    <col min="15108" max="15108" width="14.28515625" style="37" customWidth="1"/>
    <col min="15109" max="15359" width="11.42578125" style="37"/>
    <col min="15360" max="15360" width="72.140625" style="37" customWidth="1"/>
    <col min="15361" max="15361" width="6" style="37" customWidth="1"/>
    <col min="15362" max="15363" width="11.42578125" style="37"/>
    <col min="15364" max="15364" width="14.28515625" style="37" customWidth="1"/>
    <col min="15365" max="15615" width="11.42578125" style="37"/>
    <col min="15616" max="15616" width="72.140625" style="37" customWidth="1"/>
    <col min="15617" max="15617" width="6" style="37" customWidth="1"/>
    <col min="15618" max="15619" width="11.42578125" style="37"/>
    <col min="15620" max="15620" width="14.28515625" style="37" customWidth="1"/>
    <col min="15621" max="15871" width="11.42578125" style="37"/>
    <col min="15872" max="15872" width="72.140625" style="37" customWidth="1"/>
    <col min="15873" max="15873" width="6" style="37" customWidth="1"/>
    <col min="15874" max="15875" width="11.42578125" style="37"/>
    <col min="15876" max="15876" width="14.28515625" style="37" customWidth="1"/>
    <col min="15877" max="16127" width="11.42578125" style="37"/>
    <col min="16128" max="16128" width="72.140625" style="37" customWidth="1"/>
    <col min="16129" max="16129" width="6" style="37" customWidth="1"/>
    <col min="16130" max="16131" width="11.42578125" style="37"/>
    <col min="16132" max="16132" width="14.28515625" style="37" customWidth="1"/>
    <col min="16133" max="16384" width="11.42578125" style="37"/>
  </cols>
  <sheetData>
    <row r="1" spans="1:6" ht="18" customHeight="1" x14ac:dyDescent="0.25">
      <c r="A1" s="163" t="str">
        <f ca="1">Data!N1</f>
        <v>Municipalidad de Buenos Aires</v>
      </c>
      <c r="B1" s="163"/>
      <c r="C1" s="163"/>
      <c r="D1" s="163"/>
      <c r="E1" s="163"/>
    </row>
    <row r="2" spans="1:6" ht="18" customHeight="1" x14ac:dyDescent="0.25">
      <c r="A2" s="163" t="s">
        <v>0</v>
      </c>
      <c r="B2" s="163"/>
      <c r="C2" s="163"/>
      <c r="D2" s="163"/>
      <c r="E2" s="163"/>
      <c r="F2" s="38"/>
    </row>
    <row r="3" spans="1:6" ht="18" customHeight="1" x14ac:dyDescent="0.25">
      <c r="A3" s="163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2023 al 31 de Diciembre de 2023</v>
      </c>
      <c r="B3" s="163"/>
      <c r="C3" s="163"/>
      <c r="D3" s="163"/>
      <c r="E3" s="163"/>
    </row>
    <row r="4" spans="1:6" ht="18" customHeight="1" x14ac:dyDescent="0.25">
      <c r="A4" s="164" t="s">
        <v>1579</v>
      </c>
      <c r="B4" s="164"/>
      <c r="C4" s="164"/>
      <c r="D4" s="164"/>
      <c r="E4" s="164"/>
    </row>
    <row r="5" spans="1:6" ht="6" customHeight="1" x14ac:dyDescent="0.25">
      <c r="A5" s="91"/>
      <c r="B5" s="92"/>
      <c r="C5" s="93"/>
      <c r="D5" s="94"/>
      <c r="E5" s="94"/>
    </row>
    <row r="6" spans="1:6" ht="24.75" customHeight="1" x14ac:dyDescent="0.25">
      <c r="A6" s="89" t="s">
        <v>1585</v>
      </c>
      <c r="B6" s="89" t="s">
        <v>1672</v>
      </c>
      <c r="C6" s="90" t="s">
        <v>1</v>
      </c>
      <c r="D6" s="89" t="str">
        <f ca="1">"Año "&amp;Data!C2</f>
        <v>Año 2023</v>
      </c>
      <c r="E6" s="89" t="str">
        <f ca="1">"Año "&amp;Data!C2-1</f>
        <v>Año 2022</v>
      </c>
      <c r="F6" s="39"/>
    </row>
    <row r="7" spans="1:6" ht="6" customHeight="1" x14ac:dyDescent="0.25">
      <c r="C7" s="41"/>
      <c r="D7" s="42"/>
      <c r="E7" s="42"/>
    </row>
    <row r="8" spans="1:6" ht="18" customHeight="1" x14ac:dyDescent="0.25">
      <c r="A8" s="50" t="s">
        <v>2</v>
      </c>
      <c r="B8" s="51" t="s">
        <v>3</v>
      </c>
      <c r="C8" s="52"/>
      <c r="D8" s="53"/>
      <c r="E8" s="53"/>
      <c r="F8" s="43"/>
    </row>
    <row r="9" spans="1:6" ht="18" customHeight="1" x14ac:dyDescent="0.25">
      <c r="A9" s="54" t="s">
        <v>4</v>
      </c>
      <c r="B9" s="55" t="s">
        <v>5</v>
      </c>
      <c r="C9" s="56"/>
      <c r="D9" s="57"/>
      <c r="E9" s="57"/>
      <c r="F9" s="43"/>
    </row>
    <row r="10" spans="1:6" ht="18" customHeight="1" x14ac:dyDescent="0.25">
      <c r="A10" s="58" t="s">
        <v>6</v>
      </c>
      <c r="B10" s="59" t="s">
        <v>7</v>
      </c>
      <c r="C10" s="60" t="s">
        <v>8</v>
      </c>
      <c r="D10" s="61">
        <f>SUM(D11:D12)</f>
        <v>2106811.91132</v>
      </c>
      <c r="E10" s="61">
        <f>SUM(E11:E12)</f>
        <v>2705767.3893000004</v>
      </c>
      <c r="F10" s="43"/>
    </row>
    <row r="11" spans="1:6" ht="18" customHeight="1" x14ac:dyDescent="0.25">
      <c r="A11" s="62" t="s">
        <v>9</v>
      </c>
      <c r="B11" s="63" t="s">
        <v>10</v>
      </c>
      <c r="C11" s="64"/>
      <c r="D11" s="65">
        <v>2106811.91132</v>
      </c>
      <c r="E11" s="65">
        <v>2705767.3893000004</v>
      </c>
      <c r="F11" s="43"/>
    </row>
    <row r="12" spans="1:6" ht="18" customHeight="1" x14ac:dyDescent="0.25">
      <c r="A12" s="62" t="s">
        <v>11</v>
      </c>
      <c r="B12" s="63" t="s">
        <v>12</v>
      </c>
      <c r="C12" s="64"/>
      <c r="D12" s="65"/>
      <c r="E12" s="65"/>
      <c r="F12" s="43"/>
    </row>
    <row r="13" spans="1:6" ht="18" customHeight="1" x14ac:dyDescent="0.25">
      <c r="A13" s="58" t="s">
        <v>13</v>
      </c>
      <c r="B13" s="59" t="s">
        <v>14</v>
      </c>
      <c r="C13" s="60" t="s">
        <v>15</v>
      </c>
      <c r="D13" s="61">
        <f>SUM(D14:D18)</f>
        <v>0</v>
      </c>
      <c r="E13" s="61">
        <f>SUM(E14:E18)</f>
        <v>0</v>
      </c>
      <c r="F13" s="43"/>
    </row>
    <row r="14" spans="1:6" ht="18" customHeight="1" x14ac:dyDescent="0.25">
      <c r="A14" s="67" t="s">
        <v>16</v>
      </c>
      <c r="B14" s="63" t="s">
        <v>17</v>
      </c>
      <c r="C14" s="64"/>
      <c r="D14" s="65"/>
      <c r="E14" s="65"/>
      <c r="F14" s="43"/>
    </row>
    <row r="15" spans="1:6" ht="18" customHeight="1" x14ac:dyDescent="0.25">
      <c r="A15" s="67" t="s">
        <v>18</v>
      </c>
      <c r="B15" s="63" t="s">
        <v>19</v>
      </c>
      <c r="C15" s="64"/>
      <c r="D15" s="65"/>
      <c r="E15" s="65"/>
      <c r="F15" s="43"/>
    </row>
    <row r="16" spans="1:6" ht="18" customHeight="1" x14ac:dyDescent="0.25">
      <c r="A16" s="68" t="s">
        <v>20</v>
      </c>
      <c r="B16" s="63" t="s">
        <v>21</v>
      </c>
      <c r="C16" s="64"/>
      <c r="D16" s="65"/>
      <c r="E16" s="65"/>
      <c r="F16" s="43"/>
    </row>
    <row r="17" spans="1:6" ht="18" customHeight="1" x14ac:dyDescent="0.25">
      <c r="A17" s="67" t="s">
        <v>22</v>
      </c>
      <c r="B17" s="63" t="s">
        <v>23</v>
      </c>
      <c r="C17" s="64"/>
      <c r="D17" s="65"/>
      <c r="E17" s="65"/>
      <c r="F17" s="43"/>
    </row>
    <row r="18" spans="1:6" ht="18" customHeight="1" x14ac:dyDescent="0.25">
      <c r="A18" s="67" t="s">
        <v>24</v>
      </c>
      <c r="B18" s="63" t="s">
        <v>25</v>
      </c>
      <c r="C18" s="64"/>
      <c r="D18" s="65"/>
      <c r="E18" s="65"/>
      <c r="F18" s="43"/>
    </row>
    <row r="19" spans="1:6" ht="18" customHeight="1" x14ac:dyDescent="0.25">
      <c r="A19" s="58" t="s">
        <v>26</v>
      </c>
      <c r="B19" s="59" t="s">
        <v>27</v>
      </c>
      <c r="C19" s="60" t="s">
        <v>28</v>
      </c>
      <c r="D19" s="61">
        <f>SUM(D20:D36)</f>
        <v>495942.43639000005</v>
      </c>
      <c r="E19" s="61">
        <f>SUM(E20:E36)</f>
        <v>616617.33224999986</v>
      </c>
      <c r="F19" s="43"/>
    </row>
    <row r="20" spans="1:6" ht="18" customHeight="1" x14ac:dyDescent="0.25">
      <c r="A20" s="67" t="s">
        <v>29</v>
      </c>
      <c r="B20" s="63" t="s">
        <v>30</v>
      </c>
      <c r="C20" s="64"/>
      <c r="D20" s="65">
        <v>488369.51336000004</v>
      </c>
      <c r="E20" s="65">
        <v>619441.74575999996</v>
      </c>
      <c r="F20" s="43"/>
    </row>
    <row r="21" spans="1:6" ht="18" customHeight="1" x14ac:dyDescent="0.25">
      <c r="A21" s="67" t="s">
        <v>31</v>
      </c>
      <c r="B21" s="63" t="s">
        <v>32</v>
      </c>
      <c r="C21" s="64"/>
      <c r="D21" s="65"/>
      <c r="E21" s="65"/>
      <c r="F21" s="43"/>
    </row>
    <row r="22" spans="1:6" ht="18" customHeight="1" x14ac:dyDescent="0.25">
      <c r="A22" s="67" t="s">
        <v>33</v>
      </c>
      <c r="B22" s="63" t="s">
        <v>34</v>
      </c>
      <c r="C22" s="64"/>
      <c r="D22" s="65"/>
      <c r="E22" s="65"/>
      <c r="F22" s="43"/>
    </row>
    <row r="23" spans="1:6" ht="18" customHeight="1" x14ac:dyDescent="0.25">
      <c r="A23" s="67" t="s">
        <v>35</v>
      </c>
      <c r="B23" s="63" t="s">
        <v>36</v>
      </c>
      <c r="C23" s="64"/>
      <c r="D23" s="65">
        <v>180183.63780000003</v>
      </c>
      <c r="E23" s="65">
        <v>171480.25151</v>
      </c>
      <c r="F23" s="43"/>
    </row>
    <row r="24" spans="1:6" ht="18" customHeight="1" x14ac:dyDescent="0.25">
      <c r="A24" s="67" t="s">
        <v>37</v>
      </c>
      <c r="B24" s="63" t="s">
        <v>38</v>
      </c>
      <c r="C24" s="64"/>
      <c r="D24" s="65"/>
      <c r="E24" s="65"/>
      <c r="F24" s="43"/>
    </row>
    <row r="25" spans="1:6" ht="18" customHeight="1" x14ac:dyDescent="0.25">
      <c r="A25" s="67" t="s">
        <v>39</v>
      </c>
      <c r="B25" s="63" t="s">
        <v>40</v>
      </c>
      <c r="C25" s="64"/>
      <c r="D25" s="65"/>
      <c r="E25" s="65"/>
      <c r="F25" s="43"/>
    </row>
    <row r="26" spans="1:6" ht="18" customHeight="1" x14ac:dyDescent="0.25">
      <c r="A26" s="68" t="s">
        <v>41</v>
      </c>
      <c r="B26" s="63" t="s">
        <v>42</v>
      </c>
      <c r="C26" s="64"/>
      <c r="D26" s="65"/>
      <c r="E26" s="65"/>
      <c r="F26" s="43"/>
    </row>
    <row r="27" spans="1:6" ht="18" customHeight="1" x14ac:dyDescent="0.25">
      <c r="A27" s="69" t="s">
        <v>43</v>
      </c>
      <c r="B27" s="63" t="s">
        <v>44</v>
      </c>
      <c r="C27" s="64"/>
      <c r="D27" s="65"/>
      <c r="E27" s="65"/>
      <c r="F27" s="43"/>
    </row>
    <row r="28" spans="1:6" ht="18" customHeight="1" x14ac:dyDescent="0.25">
      <c r="A28" s="67" t="s">
        <v>45</v>
      </c>
      <c r="B28" s="63" t="s">
        <v>46</v>
      </c>
      <c r="C28" s="64"/>
      <c r="D28" s="65"/>
      <c r="E28" s="65"/>
      <c r="F28" s="43"/>
    </row>
    <row r="29" spans="1:6" ht="18" customHeight="1" x14ac:dyDescent="0.25">
      <c r="A29" s="67" t="s">
        <v>47</v>
      </c>
      <c r="B29" s="63" t="s">
        <v>48</v>
      </c>
      <c r="C29" s="64"/>
      <c r="D29" s="65"/>
      <c r="E29" s="65"/>
      <c r="F29" s="43"/>
    </row>
    <row r="30" spans="1:6" ht="18" customHeight="1" x14ac:dyDescent="0.25">
      <c r="A30" s="67" t="s">
        <v>49</v>
      </c>
      <c r="B30" s="63" t="s">
        <v>50</v>
      </c>
      <c r="C30" s="64"/>
      <c r="D30" s="65"/>
      <c r="E30" s="65"/>
      <c r="F30" s="43"/>
    </row>
    <row r="31" spans="1:6" ht="18" customHeight="1" x14ac:dyDescent="0.25">
      <c r="A31" s="67" t="s">
        <v>51</v>
      </c>
      <c r="B31" s="63" t="s">
        <v>52</v>
      </c>
      <c r="C31" s="64"/>
      <c r="D31" s="65"/>
      <c r="E31" s="65"/>
      <c r="F31" s="43"/>
    </row>
    <row r="32" spans="1:6" ht="18" customHeight="1" x14ac:dyDescent="0.25">
      <c r="A32" s="67" t="s">
        <v>1685</v>
      </c>
      <c r="B32" s="63" t="s">
        <v>1686</v>
      </c>
      <c r="C32" s="64"/>
      <c r="D32" s="65"/>
      <c r="E32" s="65"/>
      <c r="F32" s="43"/>
    </row>
    <row r="33" spans="1:6" ht="18" customHeight="1" x14ac:dyDescent="0.25">
      <c r="A33" s="67" t="s">
        <v>1687</v>
      </c>
      <c r="B33" s="63" t="s">
        <v>1688</v>
      </c>
      <c r="C33" s="64"/>
      <c r="D33" s="65"/>
      <c r="E33" s="65"/>
      <c r="F33" s="43"/>
    </row>
    <row r="34" spans="1:6" ht="18" customHeight="1" x14ac:dyDescent="0.25">
      <c r="A34" s="67" t="s">
        <v>53</v>
      </c>
      <c r="B34" s="63" t="s">
        <v>54</v>
      </c>
      <c r="C34" s="64"/>
      <c r="D34" s="65"/>
      <c r="E34" s="65"/>
      <c r="F34" s="43"/>
    </row>
    <row r="35" spans="1:6" ht="18" customHeight="1" x14ac:dyDescent="0.25">
      <c r="A35" s="67" t="s">
        <v>55</v>
      </c>
      <c r="B35" s="63" t="s">
        <v>56</v>
      </c>
      <c r="C35" s="64"/>
      <c r="D35" s="65">
        <v>2767.1826000000001</v>
      </c>
      <c r="E35" s="65">
        <v>1073.23235</v>
      </c>
      <c r="F35" s="43"/>
    </row>
    <row r="36" spans="1:6" ht="18" customHeight="1" x14ac:dyDescent="0.25">
      <c r="A36" s="67" t="s">
        <v>57</v>
      </c>
      <c r="B36" s="63" t="s">
        <v>58</v>
      </c>
      <c r="C36" s="64"/>
      <c r="D36" s="65">
        <v>-175377.89736999999</v>
      </c>
      <c r="E36" s="65">
        <v>-175377.89736999999</v>
      </c>
      <c r="F36" s="43"/>
    </row>
    <row r="37" spans="1:6" ht="18" customHeight="1" x14ac:dyDescent="0.25">
      <c r="A37" s="58" t="s">
        <v>59</v>
      </c>
      <c r="B37" s="59" t="s">
        <v>60</v>
      </c>
      <c r="C37" s="60" t="s">
        <v>61</v>
      </c>
      <c r="D37" s="61">
        <f>SUM(D38:D42)</f>
        <v>192987.09221999999</v>
      </c>
      <c r="E37" s="61">
        <f>SUM(E38:E42)</f>
        <v>4559.6735499999995</v>
      </c>
      <c r="F37" s="43"/>
    </row>
    <row r="38" spans="1:6" ht="18" customHeight="1" x14ac:dyDescent="0.25">
      <c r="A38" s="67" t="s">
        <v>62</v>
      </c>
      <c r="B38" s="63" t="s">
        <v>63</v>
      </c>
      <c r="C38" s="64"/>
      <c r="D38" s="65">
        <v>192987.09221999999</v>
      </c>
      <c r="E38" s="65">
        <v>4559.6735499999995</v>
      </c>
      <c r="F38" s="43"/>
    </row>
    <row r="39" spans="1:6" ht="18" customHeight="1" x14ac:dyDescent="0.25">
      <c r="A39" s="67" t="s">
        <v>64</v>
      </c>
      <c r="B39" s="63" t="s">
        <v>65</v>
      </c>
      <c r="C39" s="64"/>
      <c r="D39" s="65"/>
      <c r="E39" s="65"/>
      <c r="F39" s="43"/>
    </row>
    <row r="40" spans="1:6" ht="18" customHeight="1" x14ac:dyDescent="0.25">
      <c r="A40" s="67" t="s">
        <v>66</v>
      </c>
      <c r="B40" s="63" t="s">
        <v>67</v>
      </c>
      <c r="C40" s="64"/>
      <c r="D40" s="65"/>
      <c r="E40" s="65"/>
      <c r="F40" s="43"/>
    </row>
    <row r="41" spans="1:6" ht="18" customHeight="1" x14ac:dyDescent="0.25">
      <c r="A41" s="67" t="s">
        <v>68</v>
      </c>
      <c r="B41" s="63" t="s">
        <v>69</v>
      </c>
      <c r="C41" s="64"/>
      <c r="D41" s="65"/>
      <c r="E41" s="65"/>
      <c r="F41" s="43"/>
    </row>
    <row r="42" spans="1:6" ht="18" customHeight="1" x14ac:dyDescent="0.25">
      <c r="A42" s="67" t="s">
        <v>70</v>
      </c>
      <c r="B42" s="63" t="s">
        <v>71</v>
      </c>
      <c r="C42" s="64"/>
      <c r="D42" s="65"/>
      <c r="E42" s="65"/>
      <c r="F42" s="43"/>
    </row>
    <row r="43" spans="1:6" ht="18" customHeight="1" x14ac:dyDescent="0.25">
      <c r="A43" s="58" t="s">
        <v>72</v>
      </c>
      <c r="B43" s="59" t="s">
        <v>73</v>
      </c>
      <c r="C43" s="60" t="s">
        <v>74</v>
      </c>
      <c r="D43" s="61">
        <f>SUM(D44:D46)</f>
        <v>26295.622239999997</v>
      </c>
      <c r="E43" s="61">
        <f>SUM(E44:E46)</f>
        <v>22755.462510000001</v>
      </c>
      <c r="F43" s="43"/>
    </row>
    <row r="44" spans="1:6" ht="18" customHeight="1" x14ac:dyDescent="0.25">
      <c r="A44" s="67" t="s">
        <v>75</v>
      </c>
      <c r="B44" s="63" t="s">
        <v>76</v>
      </c>
      <c r="C44" s="64"/>
      <c r="D44" s="65">
        <v>26295.622239999997</v>
      </c>
      <c r="E44" s="65">
        <v>22755.462510000001</v>
      </c>
      <c r="F44" s="43"/>
    </row>
    <row r="45" spans="1:6" ht="18" customHeight="1" x14ac:dyDescent="0.25">
      <c r="A45" s="67" t="s">
        <v>77</v>
      </c>
      <c r="B45" s="63" t="s">
        <v>78</v>
      </c>
      <c r="C45" s="64"/>
      <c r="D45" s="65"/>
      <c r="E45" s="65"/>
      <c r="F45" s="43"/>
    </row>
    <row r="46" spans="1:6" ht="18" customHeight="1" x14ac:dyDescent="0.25">
      <c r="A46" s="67" t="s">
        <v>79</v>
      </c>
      <c r="B46" s="63" t="s">
        <v>80</v>
      </c>
      <c r="C46" s="64"/>
      <c r="D46" s="65"/>
      <c r="E46" s="65"/>
      <c r="F46" s="43"/>
    </row>
    <row r="47" spans="1:6" ht="18" customHeight="1" x14ac:dyDescent="0.25">
      <c r="A47" s="73"/>
      <c r="B47" s="55" t="s">
        <v>81</v>
      </c>
      <c r="C47" s="56"/>
      <c r="D47" s="75">
        <f>+D43++D37+D19+D13+D10</f>
        <v>2822037.0621699998</v>
      </c>
      <c r="E47" s="75">
        <f>+E43++E37+E19+E13+E10</f>
        <v>3349699.8576100003</v>
      </c>
      <c r="F47" s="43"/>
    </row>
    <row r="48" spans="1:6" ht="18" customHeight="1" x14ac:dyDescent="0.25">
      <c r="A48" s="85"/>
      <c r="B48" s="86"/>
      <c r="C48" s="87"/>
      <c r="D48" s="88"/>
      <c r="E48" s="88"/>
      <c r="F48" s="43"/>
    </row>
    <row r="49" spans="1:6" ht="18" customHeight="1" x14ac:dyDescent="0.25">
      <c r="A49" s="54" t="s">
        <v>82</v>
      </c>
      <c r="B49" s="55" t="s">
        <v>83</v>
      </c>
      <c r="C49" s="56"/>
      <c r="D49" s="57"/>
      <c r="E49" s="57"/>
      <c r="F49" s="43"/>
    </row>
    <row r="50" spans="1:6" ht="18" customHeight="1" x14ac:dyDescent="0.25">
      <c r="A50" s="58" t="s">
        <v>84</v>
      </c>
      <c r="B50" s="59" t="s">
        <v>85</v>
      </c>
      <c r="C50" s="60" t="s">
        <v>86</v>
      </c>
      <c r="D50" s="61">
        <f>SUM(D51:D55)</f>
        <v>0</v>
      </c>
      <c r="E50" s="61">
        <f>SUM(E51:E55)</f>
        <v>0</v>
      </c>
      <c r="F50" s="43"/>
    </row>
    <row r="51" spans="1:6" ht="18" customHeight="1" x14ac:dyDescent="0.25">
      <c r="A51" s="67" t="s">
        <v>87</v>
      </c>
      <c r="B51" s="63" t="s">
        <v>88</v>
      </c>
      <c r="C51" s="64"/>
      <c r="D51" s="65"/>
      <c r="E51" s="65"/>
      <c r="F51" s="43"/>
    </row>
    <row r="52" spans="1:6" ht="18" customHeight="1" x14ac:dyDescent="0.25">
      <c r="A52" s="67" t="s">
        <v>89</v>
      </c>
      <c r="B52" s="63" t="s">
        <v>90</v>
      </c>
      <c r="C52" s="64"/>
      <c r="D52" s="65"/>
      <c r="E52" s="65"/>
      <c r="F52" s="43"/>
    </row>
    <row r="53" spans="1:6" ht="18" customHeight="1" x14ac:dyDescent="0.25">
      <c r="A53" s="68" t="s">
        <v>91</v>
      </c>
      <c r="B53" s="63" t="s">
        <v>92</v>
      </c>
      <c r="C53" s="64"/>
      <c r="D53" s="65"/>
      <c r="E53" s="65"/>
      <c r="F53" s="43"/>
    </row>
    <row r="54" spans="1:6" ht="18" customHeight="1" x14ac:dyDescent="0.25">
      <c r="A54" s="67" t="s">
        <v>93</v>
      </c>
      <c r="B54" s="63" t="s">
        <v>94</v>
      </c>
      <c r="C54" s="64"/>
      <c r="D54" s="65"/>
      <c r="E54" s="65"/>
      <c r="F54" s="43"/>
    </row>
    <row r="55" spans="1:6" ht="18" customHeight="1" x14ac:dyDescent="0.25">
      <c r="A55" s="67" t="s">
        <v>95</v>
      </c>
      <c r="B55" s="63" t="s">
        <v>96</v>
      </c>
      <c r="C55" s="64"/>
      <c r="D55" s="65"/>
      <c r="E55" s="65"/>
      <c r="F55" s="43"/>
    </row>
    <row r="56" spans="1:6" ht="18" customHeight="1" x14ac:dyDescent="0.25">
      <c r="A56" s="58" t="s">
        <v>97</v>
      </c>
      <c r="B56" s="59" t="s">
        <v>98</v>
      </c>
      <c r="C56" s="60" t="s">
        <v>99</v>
      </c>
      <c r="D56" s="61">
        <f>SUM(D57:D63)</f>
        <v>0</v>
      </c>
      <c r="E56" s="61">
        <f>SUM(E57:E63)</f>
        <v>0</v>
      </c>
      <c r="F56" s="43"/>
    </row>
    <row r="57" spans="1:6" ht="18" customHeight="1" x14ac:dyDescent="0.25">
      <c r="A57" s="67" t="s">
        <v>100</v>
      </c>
      <c r="B57" s="63" t="s">
        <v>101</v>
      </c>
      <c r="C57" s="64"/>
      <c r="D57" s="65"/>
      <c r="E57" s="65"/>
      <c r="F57" s="43"/>
    </row>
    <row r="58" spans="1:6" ht="18" customHeight="1" x14ac:dyDescent="0.25">
      <c r="A58" s="68" t="s">
        <v>102</v>
      </c>
      <c r="B58" s="63" t="s">
        <v>103</v>
      </c>
      <c r="C58" s="64"/>
      <c r="D58" s="65"/>
      <c r="E58" s="65"/>
      <c r="F58" s="43"/>
    </row>
    <row r="59" spans="1:6" ht="18" customHeight="1" x14ac:dyDescent="0.25">
      <c r="A59" s="69" t="s">
        <v>104</v>
      </c>
      <c r="B59" s="63" t="s">
        <v>105</v>
      </c>
      <c r="C59" s="64"/>
      <c r="D59" s="65"/>
      <c r="E59" s="65"/>
      <c r="F59" s="43"/>
    </row>
    <row r="60" spans="1:6" ht="18" customHeight="1" x14ac:dyDescent="0.25">
      <c r="A60" s="67" t="s">
        <v>106</v>
      </c>
      <c r="B60" s="63" t="s">
        <v>107</v>
      </c>
      <c r="C60" s="64"/>
      <c r="D60" s="65"/>
      <c r="E60" s="65"/>
      <c r="F60" s="43"/>
    </row>
    <row r="61" spans="1:6" ht="18" customHeight="1" x14ac:dyDescent="0.25">
      <c r="A61" s="67" t="s">
        <v>108</v>
      </c>
      <c r="B61" s="63" t="s">
        <v>109</v>
      </c>
      <c r="C61" s="64"/>
      <c r="D61" s="65"/>
      <c r="E61" s="65"/>
      <c r="F61" s="43"/>
    </row>
    <row r="62" spans="1:6" ht="18" customHeight="1" x14ac:dyDescent="0.25">
      <c r="A62" s="67" t="s">
        <v>110</v>
      </c>
      <c r="B62" s="63" t="s">
        <v>111</v>
      </c>
      <c r="C62" s="64"/>
      <c r="D62" s="65"/>
      <c r="E62" s="65"/>
      <c r="F62" s="43"/>
    </row>
    <row r="63" spans="1:6" ht="18" customHeight="1" x14ac:dyDescent="0.25">
      <c r="A63" s="67" t="s">
        <v>112</v>
      </c>
      <c r="B63" s="63" t="s">
        <v>113</v>
      </c>
      <c r="C63" s="64"/>
      <c r="D63" s="65"/>
      <c r="E63" s="65"/>
      <c r="F63" s="43"/>
    </row>
    <row r="64" spans="1:6" ht="18" customHeight="1" x14ac:dyDescent="0.25">
      <c r="A64" s="58" t="s">
        <v>114</v>
      </c>
      <c r="B64" s="59" t="s">
        <v>115</v>
      </c>
      <c r="C64" s="60" t="s">
        <v>116</v>
      </c>
      <c r="D64" s="61">
        <f>SUM(D65:D73)</f>
        <v>163010808.26662004</v>
      </c>
      <c r="E64" s="61">
        <f>SUM(E65:E73)</f>
        <v>162883030.36241001</v>
      </c>
      <c r="F64" s="43"/>
    </row>
    <row r="65" spans="1:6" ht="18" customHeight="1" x14ac:dyDescent="0.25">
      <c r="A65" s="62" t="s">
        <v>117</v>
      </c>
      <c r="B65" s="63" t="s">
        <v>118</v>
      </c>
      <c r="C65" s="64"/>
      <c r="D65" s="65">
        <v>2155163.9883499998</v>
      </c>
      <c r="E65" s="65">
        <v>2087610.2954899999</v>
      </c>
      <c r="F65" s="43"/>
    </row>
    <row r="66" spans="1:6" ht="18" customHeight="1" x14ac:dyDescent="0.25">
      <c r="A66" s="62" t="s">
        <v>119</v>
      </c>
      <c r="B66" s="63" t="s">
        <v>120</v>
      </c>
      <c r="C66" s="64"/>
      <c r="D66" s="65"/>
      <c r="E66" s="65"/>
      <c r="F66" s="43"/>
    </row>
    <row r="67" spans="1:6" ht="18" customHeight="1" x14ac:dyDescent="0.25">
      <c r="A67" s="62" t="s">
        <v>121</v>
      </c>
      <c r="B67" s="63" t="s">
        <v>122</v>
      </c>
      <c r="C67" s="64"/>
      <c r="D67" s="65"/>
      <c r="E67" s="65"/>
      <c r="F67" s="43"/>
    </row>
    <row r="68" spans="1:6" ht="18" customHeight="1" x14ac:dyDescent="0.25">
      <c r="A68" s="62" t="s">
        <v>123</v>
      </c>
      <c r="B68" s="63" t="s">
        <v>124</v>
      </c>
      <c r="C68" s="64"/>
      <c r="D68" s="65">
        <v>160765498.08176002</v>
      </c>
      <c r="E68" s="65">
        <v>160765498.08176002</v>
      </c>
      <c r="F68" s="43"/>
    </row>
    <row r="69" spans="1:6" ht="18" customHeight="1" x14ac:dyDescent="0.25">
      <c r="A69" s="62" t="s">
        <v>125</v>
      </c>
      <c r="B69" s="63" t="s">
        <v>126</v>
      </c>
      <c r="C69" s="64"/>
      <c r="D69" s="65"/>
      <c r="E69" s="65"/>
      <c r="F69" s="43"/>
    </row>
    <row r="70" spans="1:6" ht="18" customHeight="1" x14ac:dyDescent="0.25">
      <c r="A70" s="62" t="s">
        <v>127</v>
      </c>
      <c r="B70" s="63" t="s">
        <v>128</v>
      </c>
      <c r="C70" s="64"/>
      <c r="D70" s="65"/>
      <c r="E70" s="65"/>
      <c r="F70" s="43"/>
    </row>
    <row r="71" spans="1:6" ht="18" customHeight="1" x14ac:dyDescent="0.25">
      <c r="A71" s="62" t="s">
        <v>129</v>
      </c>
      <c r="B71" s="63" t="s">
        <v>130</v>
      </c>
      <c r="C71" s="64"/>
      <c r="D71" s="65"/>
      <c r="E71" s="65"/>
      <c r="F71" s="43"/>
    </row>
    <row r="72" spans="1:6" ht="18" customHeight="1" x14ac:dyDescent="0.25">
      <c r="A72" s="67" t="s">
        <v>131</v>
      </c>
      <c r="B72" s="63" t="s">
        <v>132</v>
      </c>
      <c r="C72" s="64"/>
      <c r="D72" s="65">
        <v>12565.235460000002</v>
      </c>
      <c r="E72" s="65">
        <v>29921.98516</v>
      </c>
      <c r="F72" s="43"/>
    </row>
    <row r="73" spans="1:6" ht="18" customHeight="1" x14ac:dyDescent="0.25">
      <c r="A73" s="62" t="s">
        <v>133</v>
      </c>
      <c r="B73" s="63" t="s">
        <v>134</v>
      </c>
      <c r="C73" s="64"/>
      <c r="D73" s="65">
        <v>77580.961049999998</v>
      </c>
      <c r="E73" s="65"/>
      <c r="F73" s="43"/>
    </row>
    <row r="74" spans="1:6" ht="18" customHeight="1" x14ac:dyDescent="0.25">
      <c r="A74" s="58" t="s">
        <v>135</v>
      </c>
      <c r="B74" s="59" t="s">
        <v>136</v>
      </c>
      <c r="C74" s="60" t="s">
        <v>137</v>
      </c>
      <c r="D74" s="61">
        <f>SUM(D75:D80)</f>
        <v>0</v>
      </c>
      <c r="E74" s="61">
        <f>SUM(E75:E80)</f>
        <v>0</v>
      </c>
      <c r="F74" s="43"/>
    </row>
    <row r="75" spans="1:6" ht="18" customHeight="1" x14ac:dyDescent="0.25">
      <c r="A75" s="62" t="s">
        <v>138</v>
      </c>
      <c r="B75" s="63" t="s">
        <v>139</v>
      </c>
      <c r="C75" s="64"/>
      <c r="D75" s="65"/>
      <c r="E75" s="65"/>
      <c r="F75" s="43"/>
    </row>
    <row r="76" spans="1:6" ht="18" customHeight="1" x14ac:dyDescent="0.25">
      <c r="A76" s="62" t="s">
        <v>140</v>
      </c>
      <c r="B76" s="63" t="s">
        <v>141</v>
      </c>
      <c r="C76" s="64"/>
      <c r="D76" s="65"/>
      <c r="E76" s="65"/>
      <c r="F76" s="43"/>
    </row>
    <row r="77" spans="1:6" ht="18" customHeight="1" x14ac:dyDescent="0.25">
      <c r="A77" s="62" t="s">
        <v>142</v>
      </c>
      <c r="B77" s="63" t="s">
        <v>143</v>
      </c>
      <c r="C77" s="64"/>
      <c r="D77" s="65"/>
      <c r="E77" s="65"/>
      <c r="F77" s="43"/>
    </row>
    <row r="78" spans="1:6" ht="18" customHeight="1" x14ac:dyDescent="0.25">
      <c r="A78" s="62" t="s">
        <v>144</v>
      </c>
      <c r="B78" s="63" t="s">
        <v>145</v>
      </c>
      <c r="C78" s="64"/>
      <c r="D78" s="65"/>
      <c r="E78" s="65"/>
      <c r="F78" s="43"/>
    </row>
    <row r="79" spans="1:6" ht="18" customHeight="1" x14ac:dyDescent="0.25">
      <c r="A79" s="67" t="s">
        <v>146</v>
      </c>
      <c r="B79" s="63" t="s">
        <v>147</v>
      </c>
      <c r="C79" s="64"/>
      <c r="D79" s="65"/>
      <c r="E79" s="65"/>
      <c r="F79" s="43"/>
    </row>
    <row r="80" spans="1:6" ht="18" customHeight="1" x14ac:dyDescent="0.25">
      <c r="A80" s="62" t="s">
        <v>148</v>
      </c>
      <c r="B80" s="63" t="s">
        <v>149</v>
      </c>
      <c r="C80" s="64"/>
      <c r="D80" s="65"/>
      <c r="E80" s="65"/>
      <c r="F80" s="43"/>
    </row>
    <row r="81" spans="1:6" ht="18" customHeight="1" x14ac:dyDescent="0.25">
      <c r="A81" s="58" t="s">
        <v>150</v>
      </c>
      <c r="B81" s="59" t="s">
        <v>151</v>
      </c>
      <c r="C81" s="60" t="s">
        <v>152</v>
      </c>
      <c r="D81" s="61">
        <f>SUM(D82:D85)</f>
        <v>0</v>
      </c>
      <c r="E81" s="61">
        <f>SUM(E82:E85)</f>
        <v>0</v>
      </c>
      <c r="F81" s="43"/>
    </row>
    <row r="82" spans="1:6" ht="18" customHeight="1" x14ac:dyDescent="0.25">
      <c r="A82" s="67" t="s">
        <v>153</v>
      </c>
      <c r="B82" s="63" t="s">
        <v>154</v>
      </c>
      <c r="C82" s="64"/>
      <c r="D82" s="65"/>
      <c r="E82" s="65"/>
      <c r="F82" s="43"/>
    </row>
    <row r="83" spans="1:6" ht="18" customHeight="1" x14ac:dyDescent="0.25">
      <c r="A83" s="67" t="s">
        <v>155</v>
      </c>
      <c r="B83" s="63" t="s">
        <v>156</v>
      </c>
      <c r="C83" s="64"/>
      <c r="D83" s="65"/>
      <c r="E83" s="65"/>
      <c r="F83" s="43"/>
    </row>
    <row r="84" spans="1:6" ht="18" customHeight="1" x14ac:dyDescent="0.25">
      <c r="A84" s="67" t="s">
        <v>157</v>
      </c>
      <c r="B84" s="63" t="s">
        <v>158</v>
      </c>
      <c r="C84" s="64"/>
      <c r="D84" s="65"/>
      <c r="E84" s="65"/>
      <c r="F84" s="43"/>
    </row>
    <row r="85" spans="1:6" ht="18" customHeight="1" x14ac:dyDescent="0.25">
      <c r="A85" s="67" t="s">
        <v>159</v>
      </c>
      <c r="B85" s="63" t="s">
        <v>160</v>
      </c>
      <c r="C85" s="64"/>
      <c r="D85" s="65"/>
      <c r="E85" s="65"/>
      <c r="F85" s="43"/>
    </row>
    <row r="86" spans="1:6" ht="18" customHeight="1" x14ac:dyDescent="0.25">
      <c r="A86" s="58" t="s">
        <v>161</v>
      </c>
      <c r="B86" s="59" t="s">
        <v>162</v>
      </c>
      <c r="C86" s="60" t="s">
        <v>163</v>
      </c>
      <c r="D86" s="61">
        <f>SUM(D87:D89)</f>
        <v>0</v>
      </c>
      <c r="E86" s="61">
        <f>SUM(E87:E89)</f>
        <v>0</v>
      </c>
      <c r="F86" s="43"/>
    </row>
    <row r="87" spans="1:6" ht="18" customHeight="1" x14ac:dyDescent="0.25">
      <c r="A87" s="67" t="s">
        <v>164</v>
      </c>
      <c r="B87" s="63" t="s">
        <v>165</v>
      </c>
      <c r="C87" s="64"/>
      <c r="D87" s="65"/>
      <c r="E87" s="65"/>
      <c r="F87" s="43"/>
    </row>
    <row r="88" spans="1:6" ht="18" customHeight="1" x14ac:dyDescent="0.25">
      <c r="A88" s="67" t="s">
        <v>166</v>
      </c>
      <c r="B88" s="63" t="s">
        <v>167</v>
      </c>
      <c r="C88" s="64"/>
      <c r="D88" s="65"/>
      <c r="E88" s="65"/>
      <c r="F88" s="43"/>
    </row>
    <row r="89" spans="1:6" ht="18" customHeight="1" x14ac:dyDescent="0.25">
      <c r="A89" s="67" t="s">
        <v>168</v>
      </c>
      <c r="B89" s="63" t="s">
        <v>169</v>
      </c>
      <c r="C89" s="64"/>
      <c r="D89" s="65"/>
      <c r="E89" s="65"/>
      <c r="F89" s="43"/>
    </row>
    <row r="90" spans="1:6" ht="18" customHeight="1" x14ac:dyDescent="0.25">
      <c r="A90" s="73"/>
      <c r="B90" s="74" t="s">
        <v>170</v>
      </c>
      <c r="C90" s="56"/>
      <c r="D90" s="75">
        <f>+D86+D81+D74+D64+D56+D50</f>
        <v>163010808.26662004</v>
      </c>
      <c r="E90" s="75">
        <f>+E86+E81+E74+E64+E56+E50</f>
        <v>162883030.36241001</v>
      </c>
      <c r="F90" s="43"/>
    </row>
    <row r="91" spans="1:6" ht="18" customHeight="1" x14ac:dyDescent="0.25">
      <c r="A91" s="76"/>
      <c r="B91" s="51" t="s">
        <v>171</v>
      </c>
      <c r="C91" s="52"/>
      <c r="D91" s="77">
        <f>+D90+D47</f>
        <v>165832845.32879004</v>
      </c>
      <c r="E91" s="77">
        <f>+E90+E47</f>
        <v>166232730.22002</v>
      </c>
      <c r="F91" s="43"/>
    </row>
    <row r="92" spans="1:6" ht="18" customHeight="1" x14ac:dyDescent="0.25">
      <c r="A92" s="85"/>
      <c r="B92" s="86"/>
      <c r="C92" s="87"/>
      <c r="D92" s="88" t="s">
        <v>172</v>
      </c>
      <c r="E92" s="88" t="s">
        <v>172</v>
      </c>
      <c r="F92" s="42"/>
    </row>
    <row r="93" spans="1:6" ht="18" customHeight="1" x14ac:dyDescent="0.25">
      <c r="A93" s="80" t="s">
        <v>173</v>
      </c>
      <c r="B93" s="51" t="s">
        <v>174</v>
      </c>
      <c r="C93" s="81"/>
      <c r="D93" s="82"/>
      <c r="E93" s="82"/>
      <c r="F93" s="42"/>
    </row>
    <row r="94" spans="1:6" ht="18" customHeight="1" x14ac:dyDescent="0.25">
      <c r="A94" s="78" t="s">
        <v>175</v>
      </c>
      <c r="B94" s="55" t="s">
        <v>176</v>
      </c>
      <c r="C94" s="79"/>
      <c r="D94" s="75"/>
      <c r="E94" s="75"/>
      <c r="F94" s="42"/>
    </row>
    <row r="95" spans="1:6" ht="18" customHeight="1" x14ac:dyDescent="0.25">
      <c r="A95" s="58" t="s">
        <v>177</v>
      </c>
      <c r="B95" s="59" t="s">
        <v>178</v>
      </c>
      <c r="C95" s="60" t="s">
        <v>179</v>
      </c>
      <c r="D95" s="61">
        <f>SUM(D96:D105)</f>
        <v>86261.732550000001</v>
      </c>
      <c r="E95" s="61">
        <f>SUM(E96:E105)</f>
        <v>133675.96275999999</v>
      </c>
      <c r="F95" s="43"/>
    </row>
    <row r="96" spans="1:6" ht="18" customHeight="1" x14ac:dyDescent="0.25">
      <c r="A96" s="67" t="s">
        <v>180</v>
      </c>
      <c r="B96" s="63" t="s">
        <v>181</v>
      </c>
      <c r="C96" s="64"/>
      <c r="D96" s="65">
        <v>1108.9857</v>
      </c>
      <c r="E96" s="65">
        <v>21148.224449999998</v>
      </c>
      <c r="F96" s="43"/>
    </row>
    <row r="97" spans="1:6" ht="18" customHeight="1" x14ac:dyDescent="0.25">
      <c r="A97" s="67" t="s">
        <v>182</v>
      </c>
      <c r="B97" s="63" t="s">
        <v>183</v>
      </c>
      <c r="C97" s="64"/>
      <c r="D97" s="65">
        <v>21545.672420000003</v>
      </c>
      <c r="E97" s="65">
        <v>48810.740789999996</v>
      </c>
      <c r="F97" s="43"/>
    </row>
    <row r="98" spans="1:6" ht="18" customHeight="1" x14ac:dyDescent="0.25">
      <c r="A98" s="67" t="s">
        <v>184</v>
      </c>
      <c r="B98" s="63" t="s">
        <v>185</v>
      </c>
      <c r="C98" s="64"/>
      <c r="D98" s="65">
        <v>63607.074430000001</v>
      </c>
      <c r="E98" s="65">
        <v>63716.997520000004</v>
      </c>
      <c r="F98" s="43"/>
    </row>
    <row r="99" spans="1:6" ht="18" customHeight="1" x14ac:dyDescent="0.25">
      <c r="A99" s="67" t="s">
        <v>186</v>
      </c>
      <c r="B99" s="63" t="s">
        <v>187</v>
      </c>
      <c r="C99" s="64"/>
      <c r="D99" s="65"/>
      <c r="E99" s="65"/>
      <c r="F99" s="43"/>
    </row>
    <row r="100" spans="1:6" ht="18" customHeight="1" x14ac:dyDescent="0.25">
      <c r="A100" s="67" t="s">
        <v>188</v>
      </c>
      <c r="B100" s="63" t="s">
        <v>189</v>
      </c>
      <c r="C100" s="64"/>
      <c r="D100" s="65"/>
      <c r="E100" s="65"/>
      <c r="F100" s="43"/>
    </row>
    <row r="101" spans="1:6" ht="18" customHeight="1" x14ac:dyDescent="0.25">
      <c r="A101" s="67" t="s">
        <v>190</v>
      </c>
      <c r="B101" s="63" t="s">
        <v>191</v>
      </c>
      <c r="C101" s="64"/>
      <c r="D101" s="65"/>
      <c r="E101" s="65"/>
      <c r="F101" s="43"/>
    </row>
    <row r="102" spans="1:6" ht="18" customHeight="1" x14ac:dyDescent="0.25">
      <c r="A102" s="67" t="s">
        <v>192</v>
      </c>
      <c r="B102" s="63" t="s">
        <v>193</v>
      </c>
      <c r="C102" s="64"/>
      <c r="D102" s="65"/>
      <c r="E102" s="65"/>
      <c r="F102" s="43"/>
    </row>
    <row r="103" spans="1:6" ht="18" customHeight="1" x14ac:dyDescent="0.25">
      <c r="A103" s="67" t="s">
        <v>194</v>
      </c>
      <c r="B103" s="63" t="s">
        <v>195</v>
      </c>
      <c r="C103" s="64"/>
      <c r="D103" s="65"/>
      <c r="E103" s="65"/>
      <c r="F103" s="43"/>
    </row>
    <row r="104" spans="1:6" ht="18" customHeight="1" x14ac:dyDescent="0.25">
      <c r="A104" s="70" t="s">
        <v>196</v>
      </c>
      <c r="B104" s="63" t="s">
        <v>197</v>
      </c>
      <c r="C104" s="64"/>
      <c r="D104" s="65"/>
      <c r="E104" s="65"/>
      <c r="F104" s="43"/>
    </row>
    <row r="105" spans="1:6" ht="18" customHeight="1" x14ac:dyDescent="0.25">
      <c r="A105" s="67" t="s">
        <v>198</v>
      </c>
      <c r="B105" s="63" t="s">
        <v>199</v>
      </c>
      <c r="C105" s="64"/>
      <c r="D105" s="65"/>
      <c r="E105" s="65"/>
      <c r="F105" s="43"/>
    </row>
    <row r="106" spans="1:6" ht="18" customHeight="1" x14ac:dyDescent="0.25">
      <c r="A106" s="58" t="s">
        <v>200</v>
      </c>
      <c r="B106" s="59" t="s">
        <v>201</v>
      </c>
      <c r="C106" s="60" t="s">
        <v>202</v>
      </c>
      <c r="D106" s="61">
        <f>SUM(D107:D111)</f>
        <v>0</v>
      </c>
      <c r="E106" s="61">
        <f>SUM(E107:E111)</f>
        <v>0</v>
      </c>
      <c r="F106" s="43"/>
    </row>
    <row r="107" spans="1:6" ht="18" customHeight="1" x14ac:dyDescent="0.25">
      <c r="A107" s="67" t="s">
        <v>203</v>
      </c>
      <c r="B107" s="63" t="s">
        <v>204</v>
      </c>
      <c r="C107" s="64"/>
      <c r="D107" s="65"/>
      <c r="E107" s="65"/>
      <c r="F107" s="43"/>
    </row>
    <row r="108" spans="1:6" ht="18" customHeight="1" x14ac:dyDescent="0.25">
      <c r="A108" s="67" t="s">
        <v>205</v>
      </c>
      <c r="B108" s="63" t="s">
        <v>206</v>
      </c>
      <c r="C108" s="64"/>
      <c r="D108" s="65"/>
      <c r="E108" s="65"/>
      <c r="F108" s="43"/>
    </row>
    <row r="109" spans="1:6" ht="18" customHeight="1" x14ac:dyDescent="0.25">
      <c r="A109" s="67" t="s">
        <v>207</v>
      </c>
      <c r="B109" s="63" t="s">
        <v>208</v>
      </c>
      <c r="C109" s="64"/>
      <c r="D109" s="65"/>
      <c r="E109" s="65"/>
      <c r="F109" s="43"/>
    </row>
    <row r="110" spans="1:6" ht="18" customHeight="1" x14ac:dyDescent="0.25">
      <c r="A110" s="67" t="s">
        <v>209</v>
      </c>
      <c r="B110" s="63" t="s">
        <v>210</v>
      </c>
      <c r="C110" s="64"/>
      <c r="D110" s="65"/>
      <c r="E110" s="65"/>
      <c r="F110" s="43"/>
    </row>
    <row r="111" spans="1:6" ht="18" customHeight="1" x14ac:dyDescent="0.25">
      <c r="A111" s="67" t="s">
        <v>211</v>
      </c>
      <c r="B111" s="63" t="s">
        <v>212</v>
      </c>
      <c r="C111" s="64"/>
      <c r="D111" s="65"/>
      <c r="E111" s="65"/>
      <c r="F111" s="43"/>
    </row>
    <row r="112" spans="1:6" ht="18" customHeight="1" x14ac:dyDescent="0.25">
      <c r="A112" s="58" t="s">
        <v>213</v>
      </c>
      <c r="B112" s="59" t="s">
        <v>214</v>
      </c>
      <c r="C112" s="60" t="s">
        <v>215</v>
      </c>
      <c r="D112" s="61">
        <f>SUM(D113:D117)</f>
        <v>66225.246859999999</v>
      </c>
      <c r="E112" s="61">
        <f>SUM(E113:E117)</f>
        <v>927582.44986999989</v>
      </c>
      <c r="F112" s="43"/>
    </row>
    <row r="113" spans="1:6" ht="18" customHeight="1" x14ac:dyDescent="0.25">
      <c r="A113" s="67" t="s">
        <v>216</v>
      </c>
      <c r="B113" s="63" t="s">
        <v>217</v>
      </c>
      <c r="C113" s="64"/>
      <c r="D113" s="65"/>
      <c r="E113" s="65"/>
      <c r="F113" s="43"/>
    </row>
    <row r="114" spans="1:6" ht="18" customHeight="1" x14ac:dyDescent="0.25">
      <c r="A114" s="67" t="s">
        <v>218</v>
      </c>
      <c r="B114" s="63" t="s">
        <v>219</v>
      </c>
      <c r="C114" s="64"/>
      <c r="D114" s="65"/>
      <c r="E114" s="65"/>
      <c r="F114" s="43"/>
    </row>
    <row r="115" spans="1:6" ht="18" customHeight="1" x14ac:dyDescent="0.25">
      <c r="A115" s="67" t="s">
        <v>220</v>
      </c>
      <c r="B115" s="63" t="s">
        <v>221</v>
      </c>
      <c r="C115" s="64"/>
      <c r="D115" s="65">
        <v>66225.246859999999</v>
      </c>
      <c r="E115" s="65">
        <v>86634.112200000003</v>
      </c>
      <c r="F115" s="43"/>
    </row>
    <row r="116" spans="1:6" ht="18" customHeight="1" x14ac:dyDescent="0.25">
      <c r="A116" s="67" t="s">
        <v>1689</v>
      </c>
      <c r="B116" s="63" t="s">
        <v>1690</v>
      </c>
      <c r="C116" s="64"/>
      <c r="D116" s="65"/>
      <c r="E116" s="65"/>
      <c r="F116" s="43"/>
    </row>
    <row r="117" spans="1:6" ht="18" customHeight="1" x14ac:dyDescent="0.25">
      <c r="A117" s="67" t="s">
        <v>222</v>
      </c>
      <c r="B117" s="63" t="s">
        <v>223</v>
      </c>
      <c r="C117" s="64"/>
      <c r="D117" s="161"/>
      <c r="E117" s="65">
        <v>840948.33766999992</v>
      </c>
      <c r="F117" s="43"/>
    </row>
    <row r="118" spans="1:6" ht="18" customHeight="1" x14ac:dyDescent="0.25">
      <c r="A118" s="58" t="s">
        <v>224</v>
      </c>
      <c r="B118" s="59" t="s">
        <v>225</v>
      </c>
      <c r="C118" s="60" t="s">
        <v>226</v>
      </c>
      <c r="D118" s="61">
        <f>SUM(D119:D120)</f>
        <v>0</v>
      </c>
      <c r="E118" s="61">
        <f>SUM(E119:E120)</f>
        <v>0</v>
      </c>
      <c r="F118" s="43"/>
    </row>
    <row r="119" spans="1:6" ht="18" customHeight="1" x14ac:dyDescent="0.25">
      <c r="A119" s="67" t="s">
        <v>227</v>
      </c>
      <c r="B119" s="63" t="s">
        <v>228</v>
      </c>
      <c r="C119" s="64"/>
      <c r="D119" s="65"/>
      <c r="E119" s="65"/>
      <c r="F119" s="43"/>
    </row>
    <row r="120" spans="1:6" ht="18" customHeight="1" x14ac:dyDescent="0.25">
      <c r="A120" s="67" t="s">
        <v>229</v>
      </c>
      <c r="B120" s="63" t="s">
        <v>230</v>
      </c>
      <c r="C120" s="64"/>
      <c r="D120" s="65"/>
      <c r="E120" s="65"/>
      <c r="F120" s="43"/>
    </row>
    <row r="121" spans="1:6" ht="18" customHeight="1" x14ac:dyDescent="0.25">
      <c r="A121" s="58" t="s">
        <v>231</v>
      </c>
      <c r="B121" s="59" t="s">
        <v>232</v>
      </c>
      <c r="C121" s="60" t="s">
        <v>233</v>
      </c>
      <c r="D121" s="61">
        <f>SUM(D122:D124)</f>
        <v>0</v>
      </c>
      <c r="E121" s="61">
        <f>SUM(E122:E124)</f>
        <v>556.53648999999996</v>
      </c>
      <c r="F121" s="43"/>
    </row>
    <row r="122" spans="1:6" ht="18" customHeight="1" x14ac:dyDescent="0.25">
      <c r="A122" s="67" t="s">
        <v>234</v>
      </c>
      <c r="B122" s="63" t="s">
        <v>235</v>
      </c>
      <c r="C122" s="64"/>
      <c r="D122" s="65"/>
      <c r="E122" s="65"/>
      <c r="F122" s="43"/>
    </row>
    <row r="123" spans="1:6" ht="18" customHeight="1" x14ac:dyDescent="0.25">
      <c r="A123" s="68" t="s">
        <v>236</v>
      </c>
      <c r="B123" s="63" t="s">
        <v>237</v>
      </c>
      <c r="C123" s="64"/>
      <c r="D123" s="65"/>
      <c r="E123" s="65"/>
      <c r="F123" s="43"/>
    </row>
    <row r="124" spans="1:6" ht="18" customHeight="1" x14ac:dyDescent="0.25">
      <c r="A124" s="67" t="s">
        <v>238</v>
      </c>
      <c r="B124" s="63" t="s">
        <v>239</v>
      </c>
      <c r="C124" s="64"/>
      <c r="D124" s="65"/>
      <c r="E124" s="65">
        <v>556.53648999999996</v>
      </c>
      <c r="F124" s="43"/>
    </row>
    <row r="125" spans="1:6" ht="18" customHeight="1" x14ac:dyDescent="0.25">
      <c r="A125" s="73"/>
      <c r="B125" s="74" t="s">
        <v>240</v>
      </c>
      <c r="C125" s="56"/>
      <c r="D125" s="75">
        <f>+D121+D118+D112+D106+D95</f>
        <v>152486.97941</v>
      </c>
      <c r="E125" s="75">
        <f>+E121+E118+E112+E106+E95</f>
        <v>1061814.9491199998</v>
      </c>
      <c r="F125" s="43"/>
    </row>
    <row r="126" spans="1:6" ht="18" customHeight="1" x14ac:dyDescent="0.25">
      <c r="A126" s="85"/>
      <c r="B126" s="86"/>
      <c r="C126" s="87"/>
      <c r="D126" s="88"/>
      <c r="E126" s="88"/>
      <c r="F126" s="42"/>
    </row>
    <row r="127" spans="1:6" ht="18" customHeight="1" x14ac:dyDescent="0.25">
      <c r="A127" s="78" t="s">
        <v>241</v>
      </c>
      <c r="B127" s="55" t="s">
        <v>242</v>
      </c>
      <c r="C127" s="79"/>
      <c r="D127" s="75"/>
      <c r="E127" s="75"/>
      <c r="F127" s="42"/>
    </row>
    <row r="128" spans="1:6" ht="18" customHeight="1" x14ac:dyDescent="0.25">
      <c r="A128" s="58" t="s">
        <v>243</v>
      </c>
      <c r="B128" s="59" t="s">
        <v>244</v>
      </c>
      <c r="C128" s="60" t="s">
        <v>245</v>
      </c>
      <c r="D128" s="61">
        <f>SUM(D129:D135)</f>
        <v>0</v>
      </c>
      <c r="E128" s="61">
        <f>SUM(E129:E135)</f>
        <v>0</v>
      </c>
      <c r="F128" s="43"/>
    </row>
    <row r="129" spans="1:6" ht="18" customHeight="1" x14ac:dyDescent="0.25">
      <c r="A129" s="67" t="s">
        <v>246</v>
      </c>
      <c r="B129" s="63" t="s">
        <v>247</v>
      </c>
      <c r="C129" s="64"/>
      <c r="D129" s="65"/>
      <c r="E129" s="65"/>
      <c r="F129" s="43"/>
    </row>
    <row r="130" spans="1:6" ht="18" customHeight="1" x14ac:dyDescent="0.25">
      <c r="A130" s="67" t="s">
        <v>248</v>
      </c>
      <c r="B130" s="63" t="s">
        <v>249</v>
      </c>
      <c r="C130" s="64"/>
      <c r="D130" s="65"/>
      <c r="E130" s="65"/>
      <c r="F130" s="43"/>
    </row>
    <row r="131" spans="1:6" ht="18" customHeight="1" x14ac:dyDescent="0.25">
      <c r="A131" s="67" t="s">
        <v>250</v>
      </c>
      <c r="B131" s="63" t="s">
        <v>251</v>
      </c>
      <c r="C131" s="64"/>
      <c r="D131" s="65"/>
      <c r="E131" s="65"/>
      <c r="F131" s="43"/>
    </row>
    <row r="132" spans="1:6" ht="18" customHeight="1" x14ac:dyDescent="0.25">
      <c r="A132" s="67" t="s">
        <v>252</v>
      </c>
      <c r="B132" s="63" t="s">
        <v>253</v>
      </c>
      <c r="C132" s="64"/>
      <c r="D132" s="65"/>
      <c r="E132" s="65"/>
      <c r="F132" s="43"/>
    </row>
    <row r="133" spans="1:6" ht="18" customHeight="1" x14ac:dyDescent="0.25">
      <c r="A133" s="67" t="s">
        <v>254</v>
      </c>
      <c r="B133" s="63" t="s">
        <v>255</v>
      </c>
      <c r="C133" s="64"/>
      <c r="D133" s="65"/>
      <c r="E133" s="65"/>
      <c r="F133" s="43"/>
    </row>
    <row r="134" spans="1:6" ht="18" customHeight="1" x14ac:dyDescent="0.25">
      <c r="A134" s="67" t="s">
        <v>256</v>
      </c>
      <c r="B134" s="63" t="s">
        <v>257</v>
      </c>
      <c r="C134" s="64"/>
      <c r="D134" s="65"/>
      <c r="E134" s="65"/>
      <c r="F134" s="43"/>
    </row>
    <row r="135" spans="1:6" ht="18" customHeight="1" x14ac:dyDescent="0.25">
      <c r="A135" s="67" t="s">
        <v>258</v>
      </c>
      <c r="B135" s="63" t="s">
        <v>259</v>
      </c>
      <c r="C135" s="64"/>
      <c r="D135" s="65"/>
      <c r="E135" s="65"/>
      <c r="F135" s="43"/>
    </row>
    <row r="136" spans="1:6" ht="18" customHeight="1" x14ac:dyDescent="0.25">
      <c r="A136" s="58" t="s">
        <v>260</v>
      </c>
      <c r="B136" s="59" t="s">
        <v>261</v>
      </c>
      <c r="C136" s="60" t="s">
        <v>262</v>
      </c>
      <c r="D136" s="61">
        <f>SUM(D137:D139)</f>
        <v>1522925.87821</v>
      </c>
      <c r="E136" s="61">
        <f>SUM(E137:E139)</f>
        <v>1642601.0906500001</v>
      </c>
      <c r="F136" s="43"/>
    </row>
    <row r="137" spans="1:6" ht="18" customHeight="1" x14ac:dyDescent="0.25">
      <c r="A137" s="67" t="s">
        <v>263</v>
      </c>
      <c r="B137" s="63" t="s">
        <v>264</v>
      </c>
      <c r="C137" s="64"/>
      <c r="D137" s="65"/>
      <c r="E137" s="65"/>
      <c r="F137" s="43"/>
    </row>
    <row r="138" spans="1:6" ht="18" customHeight="1" x14ac:dyDescent="0.25">
      <c r="A138" s="67" t="s">
        <v>265</v>
      </c>
      <c r="B138" s="63" t="s">
        <v>266</v>
      </c>
      <c r="C138" s="64"/>
      <c r="D138" s="65">
        <v>1522925.87821</v>
      </c>
      <c r="E138" s="65">
        <v>1642601.0906500001</v>
      </c>
      <c r="F138" s="43"/>
    </row>
    <row r="139" spans="1:6" ht="18" customHeight="1" x14ac:dyDescent="0.25">
      <c r="A139" s="67" t="s">
        <v>267</v>
      </c>
      <c r="B139" s="63" t="s">
        <v>268</v>
      </c>
      <c r="C139" s="64"/>
      <c r="D139" s="65"/>
      <c r="E139" s="65"/>
      <c r="F139" s="43"/>
    </row>
    <row r="140" spans="1:6" ht="18" customHeight="1" x14ac:dyDescent="0.25">
      <c r="A140" s="58" t="s">
        <v>269</v>
      </c>
      <c r="B140" s="59" t="s">
        <v>214</v>
      </c>
      <c r="C140" s="60" t="s">
        <v>270</v>
      </c>
      <c r="D140" s="61">
        <f>SUM(D141:D142)</f>
        <v>0</v>
      </c>
      <c r="E140" s="61">
        <f>SUM(E141:E142)</f>
        <v>0</v>
      </c>
      <c r="F140" s="43"/>
    </row>
    <row r="141" spans="1:6" ht="18" customHeight="1" x14ac:dyDescent="0.25">
      <c r="A141" s="67" t="s">
        <v>271</v>
      </c>
      <c r="B141" s="63" t="s">
        <v>217</v>
      </c>
      <c r="C141" s="64"/>
      <c r="D141" s="65"/>
      <c r="E141" s="65"/>
      <c r="F141" s="43"/>
    </row>
    <row r="142" spans="1:6" ht="18" customHeight="1" x14ac:dyDescent="0.25">
      <c r="A142" s="67" t="s">
        <v>272</v>
      </c>
      <c r="B142" s="63" t="s">
        <v>223</v>
      </c>
      <c r="C142" s="64"/>
      <c r="D142" s="65"/>
      <c r="E142" s="65"/>
      <c r="F142" s="43"/>
    </row>
    <row r="143" spans="1:6" ht="18" customHeight="1" x14ac:dyDescent="0.25">
      <c r="A143" s="58" t="s">
        <v>273</v>
      </c>
      <c r="B143" s="59" t="s">
        <v>274</v>
      </c>
      <c r="C143" s="60" t="s">
        <v>275</v>
      </c>
      <c r="D143" s="61">
        <f>SUM(D144:D145)</f>
        <v>23113.23</v>
      </c>
      <c r="E143" s="61">
        <f>SUM(E144:E145)</f>
        <v>0</v>
      </c>
      <c r="F143" s="43"/>
    </row>
    <row r="144" spans="1:6" ht="18" customHeight="1" x14ac:dyDescent="0.25">
      <c r="A144" s="67" t="s">
        <v>276</v>
      </c>
      <c r="B144" s="63" t="s">
        <v>277</v>
      </c>
      <c r="C144" s="64"/>
      <c r="D144" s="65">
        <v>23113.23</v>
      </c>
      <c r="E144" s="65"/>
      <c r="F144" s="43"/>
    </row>
    <row r="145" spans="1:6" ht="18" customHeight="1" x14ac:dyDescent="0.25">
      <c r="A145" s="67" t="s">
        <v>278</v>
      </c>
      <c r="B145" s="63" t="s">
        <v>279</v>
      </c>
      <c r="C145" s="64"/>
      <c r="D145" s="65"/>
      <c r="E145" s="65"/>
      <c r="F145" s="43"/>
    </row>
    <row r="146" spans="1:6" ht="18" customHeight="1" x14ac:dyDescent="0.25">
      <c r="A146" s="58" t="s">
        <v>280</v>
      </c>
      <c r="B146" s="59" t="s">
        <v>281</v>
      </c>
      <c r="C146" s="60" t="s">
        <v>282</v>
      </c>
      <c r="D146" s="61">
        <f>SUM(D147:D149)</f>
        <v>0</v>
      </c>
      <c r="E146" s="61">
        <f>SUM(E147:E149)</f>
        <v>0</v>
      </c>
      <c r="F146" s="43"/>
    </row>
    <row r="147" spans="1:6" ht="18" customHeight="1" x14ac:dyDescent="0.25">
      <c r="A147" s="67" t="s">
        <v>283</v>
      </c>
      <c r="B147" s="63" t="s">
        <v>284</v>
      </c>
      <c r="C147" s="64"/>
      <c r="D147" s="65"/>
      <c r="E147" s="65"/>
      <c r="F147" s="43"/>
    </row>
    <row r="148" spans="1:6" ht="18" customHeight="1" x14ac:dyDescent="0.25">
      <c r="A148" s="68" t="s">
        <v>285</v>
      </c>
      <c r="B148" s="63" t="s">
        <v>286</v>
      </c>
      <c r="C148" s="64"/>
      <c r="D148" s="65"/>
      <c r="E148" s="65"/>
      <c r="F148" s="43"/>
    </row>
    <row r="149" spans="1:6" ht="18" customHeight="1" x14ac:dyDescent="0.25">
      <c r="A149" s="67" t="s">
        <v>287</v>
      </c>
      <c r="B149" s="63" t="s">
        <v>288</v>
      </c>
      <c r="C149" s="64"/>
      <c r="D149" s="65"/>
      <c r="E149" s="65"/>
      <c r="F149" s="43"/>
    </row>
    <row r="150" spans="1:6" ht="18" customHeight="1" x14ac:dyDescent="0.25">
      <c r="A150" s="73"/>
      <c r="B150" s="74" t="s">
        <v>289</v>
      </c>
      <c r="C150" s="56"/>
      <c r="D150" s="75">
        <f>+D146+D143+D140+D136+D128</f>
        <v>1546039.10821</v>
      </c>
      <c r="E150" s="75">
        <f>+E146+E143+E140+E136+E128</f>
        <v>1642601.0906500001</v>
      </c>
      <c r="F150" s="43"/>
    </row>
    <row r="151" spans="1:6" ht="18" customHeight="1" x14ac:dyDescent="0.25">
      <c r="A151" s="76"/>
      <c r="B151" s="51" t="s">
        <v>290</v>
      </c>
      <c r="C151" s="52"/>
      <c r="D151" s="77">
        <f>+D150+D125</f>
        <v>1698526.0876199999</v>
      </c>
      <c r="E151" s="77">
        <f>+E150+E125</f>
        <v>2704416.0397699997</v>
      </c>
      <c r="F151" s="43"/>
    </row>
    <row r="152" spans="1:6" ht="18" customHeight="1" x14ac:dyDescent="0.25">
      <c r="A152" s="85"/>
      <c r="B152" s="86"/>
      <c r="C152" s="87"/>
      <c r="D152" s="88"/>
      <c r="E152" s="88"/>
      <c r="F152" s="46"/>
    </row>
    <row r="153" spans="1:6" ht="18" customHeight="1" x14ac:dyDescent="0.25">
      <c r="A153" s="80" t="s">
        <v>291</v>
      </c>
      <c r="B153" s="51" t="s">
        <v>292</v>
      </c>
      <c r="C153" s="81"/>
      <c r="D153" s="82"/>
      <c r="E153" s="82"/>
      <c r="F153" s="42"/>
    </row>
    <row r="154" spans="1:6" ht="18" customHeight="1" x14ac:dyDescent="0.25">
      <c r="A154" s="78" t="s">
        <v>293</v>
      </c>
      <c r="B154" s="55" t="s">
        <v>294</v>
      </c>
      <c r="C154" s="79"/>
      <c r="D154" s="75"/>
      <c r="E154" s="75"/>
      <c r="F154" s="42"/>
    </row>
    <row r="155" spans="1:6" ht="18" customHeight="1" x14ac:dyDescent="0.25">
      <c r="A155" s="58" t="s">
        <v>295</v>
      </c>
      <c r="B155" s="59" t="s">
        <v>296</v>
      </c>
      <c r="C155" s="60" t="s">
        <v>297</v>
      </c>
      <c r="D155" s="61">
        <f>SUM(D156:D157)</f>
        <v>0.52479999999999993</v>
      </c>
      <c r="E155" s="61">
        <f>SUM(E156:E157)</f>
        <v>0.52479999999999993</v>
      </c>
      <c r="F155" s="43"/>
    </row>
    <row r="156" spans="1:6" ht="18" customHeight="1" x14ac:dyDescent="0.25">
      <c r="A156" s="67" t="s">
        <v>298</v>
      </c>
      <c r="B156" s="63" t="s">
        <v>299</v>
      </c>
      <c r="C156" s="64"/>
      <c r="D156" s="65">
        <v>0.52479999999999993</v>
      </c>
      <c r="E156" s="65">
        <v>0.52479999999999993</v>
      </c>
      <c r="F156" s="43"/>
    </row>
    <row r="157" spans="1:6" ht="18" customHeight="1" x14ac:dyDescent="0.25">
      <c r="A157" s="67" t="s">
        <v>300</v>
      </c>
      <c r="B157" s="63" t="s">
        <v>301</v>
      </c>
      <c r="C157" s="64"/>
      <c r="D157" s="65"/>
      <c r="E157" s="65"/>
      <c r="F157" s="43"/>
    </row>
    <row r="158" spans="1:6" ht="18" customHeight="1" x14ac:dyDescent="0.25">
      <c r="A158" s="58" t="s">
        <v>302</v>
      </c>
      <c r="B158" s="59" t="s">
        <v>303</v>
      </c>
      <c r="C158" s="60" t="s">
        <v>304</v>
      </c>
      <c r="D158" s="61">
        <f>SUM(D159:D160)</f>
        <v>0</v>
      </c>
      <c r="E158" s="61">
        <f>SUM(E159:E160)</f>
        <v>0</v>
      </c>
      <c r="F158" s="43"/>
    </row>
    <row r="159" spans="1:6" ht="18" customHeight="1" x14ac:dyDescent="0.25">
      <c r="A159" s="67" t="s">
        <v>305</v>
      </c>
      <c r="B159" s="63" t="s">
        <v>306</v>
      </c>
      <c r="C159" s="64"/>
      <c r="D159" s="65"/>
      <c r="E159" s="65"/>
      <c r="F159" s="43"/>
    </row>
    <row r="160" spans="1:6" ht="18" customHeight="1" x14ac:dyDescent="0.25">
      <c r="A160" s="67" t="s">
        <v>307</v>
      </c>
      <c r="B160" s="63" t="s">
        <v>308</v>
      </c>
      <c r="C160" s="64"/>
      <c r="D160" s="65"/>
      <c r="E160" s="65"/>
      <c r="F160" s="43"/>
    </row>
    <row r="161" spans="1:6" ht="18" customHeight="1" x14ac:dyDescent="0.25">
      <c r="A161" s="58" t="s">
        <v>309</v>
      </c>
      <c r="B161" s="59" t="s">
        <v>310</v>
      </c>
      <c r="C161" s="60" t="s">
        <v>311</v>
      </c>
      <c r="D161" s="61">
        <f>SUM(D162:D163)</f>
        <v>0</v>
      </c>
      <c r="E161" s="61">
        <f>SUM(E162:E163)</f>
        <v>0</v>
      </c>
      <c r="F161" s="43"/>
    </row>
    <row r="162" spans="1:6" ht="18" customHeight="1" x14ac:dyDescent="0.25">
      <c r="A162" s="67" t="s">
        <v>312</v>
      </c>
      <c r="B162" s="63" t="s">
        <v>313</v>
      </c>
      <c r="C162" s="64"/>
      <c r="D162" s="65"/>
      <c r="E162" s="65"/>
      <c r="F162" s="43"/>
    </row>
    <row r="163" spans="1:6" ht="18" customHeight="1" x14ac:dyDescent="0.25">
      <c r="A163" s="67" t="s">
        <v>314</v>
      </c>
      <c r="B163" s="63" t="s">
        <v>315</v>
      </c>
      <c r="C163" s="64"/>
      <c r="D163" s="65"/>
      <c r="E163" s="65"/>
      <c r="F163" s="43"/>
    </row>
    <row r="164" spans="1:6" ht="18" customHeight="1" x14ac:dyDescent="0.25">
      <c r="A164" s="58" t="s">
        <v>316</v>
      </c>
      <c r="B164" s="59" t="s">
        <v>317</v>
      </c>
      <c r="C164" s="60" t="s">
        <v>318</v>
      </c>
      <c r="D164" s="61">
        <f>SUM(D165:D168)</f>
        <v>0</v>
      </c>
      <c r="E164" s="61">
        <f>SUM(E165:E168)</f>
        <v>0</v>
      </c>
      <c r="F164" s="43"/>
    </row>
    <row r="165" spans="1:6" ht="18" customHeight="1" x14ac:dyDescent="0.25">
      <c r="A165" s="67" t="s">
        <v>319</v>
      </c>
      <c r="B165" s="63" t="s">
        <v>320</v>
      </c>
      <c r="C165" s="64"/>
      <c r="D165" s="65"/>
      <c r="E165" s="65"/>
      <c r="F165" s="43"/>
    </row>
    <row r="166" spans="1:6" ht="18" customHeight="1" x14ac:dyDescent="0.25">
      <c r="A166" s="67" t="s">
        <v>321</v>
      </c>
      <c r="B166" s="63" t="s">
        <v>322</v>
      </c>
      <c r="C166" s="64"/>
      <c r="D166" s="65"/>
      <c r="E166" s="65"/>
      <c r="F166" s="43"/>
    </row>
    <row r="167" spans="1:6" ht="18" customHeight="1" x14ac:dyDescent="0.25">
      <c r="A167" s="67" t="s">
        <v>323</v>
      </c>
      <c r="B167" s="63" t="s">
        <v>324</v>
      </c>
      <c r="C167" s="64"/>
      <c r="D167" s="65"/>
      <c r="E167" s="65"/>
      <c r="F167" s="43"/>
    </row>
    <row r="168" spans="1:6" ht="18" customHeight="1" x14ac:dyDescent="0.25">
      <c r="A168" s="67" t="s">
        <v>325</v>
      </c>
      <c r="B168" s="63" t="s">
        <v>326</v>
      </c>
      <c r="C168" s="64"/>
      <c r="D168" s="65"/>
      <c r="E168" s="65"/>
      <c r="F168" s="43"/>
    </row>
    <row r="169" spans="1:6" ht="18" customHeight="1" x14ac:dyDescent="0.25">
      <c r="A169" s="58" t="s">
        <v>327</v>
      </c>
      <c r="B169" s="59" t="s">
        <v>328</v>
      </c>
      <c r="C169" s="60" t="s">
        <v>329</v>
      </c>
      <c r="D169" s="61">
        <f>SUM(D170:D171)</f>
        <v>164134318.71493</v>
      </c>
      <c r="E169" s="61">
        <f>SUM(E170:E171)</f>
        <v>163528313.65575999</v>
      </c>
      <c r="F169" s="43"/>
    </row>
    <row r="170" spans="1:6" ht="18" customHeight="1" x14ac:dyDescent="0.25">
      <c r="A170" s="67" t="s">
        <v>330</v>
      </c>
      <c r="B170" s="63" t="s">
        <v>331</v>
      </c>
      <c r="C170" s="64"/>
      <c r="D170" s="65">
        <v>164277816.0379</v>
      </c>
      <c r="E170" s="65">
        <v>163081435.32468</v>
      </c>
      <c r="F170" s="43"/>
    </row>
    <row r="171" spans="1:6" ht="18" customHeight="1" x14ac:dyDescent="0.25">
      <c r="A171" s="67" t="s">
        <v>332</v>
      </c>
      <c r="B171" s="63" t="s">
        <v>333</v>
      </c>
      <c r="C171" s="64"/>
      <c r="D171" s="65">
        <f>+EstadoResultados_Rendimiento!D234</f>
        <v>-143497.3229700001</v>
      </c>
      <c r="E171" s="65">
        <v>446878.33107999992</v>
      </c>
      <c r="F171" s="43"/>
    </row>
    <row r="172" spans="1:6" ht="18" customHeight="1" x14ac:dyDescent="0.25">
      <c r="A172" s="66" t="s">
        <v>334</v>
      </c>
      <c r="B172" s="71" t="s">
        <v>335</v>
      </c>
      <c r="C172" s="64"/>
      <c r="D172" s="65"/>
      <c r="E172" s="65"/>
      <c r="F172" s="46"/>
    </row>
    <row r="173" spans="1:6" ht="18" customHeight="1" x14ac:dyDescent="0.25">
      <c r="A173" s="58" t="s">
        <v>336</v>
      </c>
      <c r="B173" s="59" t="s">
        <v>337</v>
      </c>
      <c r="C173" s="60" t="s">
        <v>338</v>
      </c>
      <c r="D173" s="61">
        <f>SUM(D174:D175)</f>
        <v>0</v>
      </c>
      <c r="E173" s="61">
        <f>SUM(E174:E175)</f>
        <v>0</v>
      </c>
      <c r="F173" s="43"/>
    </row>
    <row r="174" spans="1:6" ht="27" customHeight="1" x14ac:dyDescent="0.25">
      <c r="A174" s="67" t="s">
        <v>339</v>
      </c>
      <c r="B174" s="63" t="s">
        <v>340</v>
      </c>
      <c r="C174" s="64"/>
      <c r="D174" s="65"/>
      <c r="E174" s="65"/>
      <c r="F174" s="43"/>
    </row>
    <row r="175" spans="1:6" ht="27" customHeight="1" x14ac:dyDescent="0.25">
      <c r="A175" s="67" t="s">
        <v>341</v>
      </c>
      <c r="B175" s="63" t="s">
        <v>342</v>
      </c>
      <c r="C175" s="64"/>
      <c r="D175" s="65"/>
      <c r="E175" s="65"/>
      <c r="F175" s="43"/>
    </row>
    <row r="176" spans="1:6" ht="18" customHeight="1" x14ac:dyDescent="0.25">
      <c r="A176" s="58" t="s">
        <v>343</v>
      </c>
      <c r="B176" s="59" t="s">
        <v>344</v>
      </c>
      <c r="C176" s="60" t="s">
        <v>345</v>
      </c>
      <c r="D176" s="61">
        <f>SUM(D177:D180)</f>
        <v>0</v>
      </c>
      <c r="E176" s="61">
        <f>SUM(E177:E180)</f>
        <v>0</v>
      </c>
      <c r="F176" s="43"/>
    </row>
    <row r="177" spans="1:6" ht="18" customHeight="1" x14ac:dyDescent="0.25">
      <c r="A177" s="67" t="s">
        <v>346</v>
      </c>
      <c r="B177" s="63" t="s">
        <v>347</v>
      </c>
      <c r="C177" s="64"/>
      <c r="D177" s="65"/>
      <c r="E177" s="65"/>
      <c r="F177" s="43"/>
    </row>
    <row r="178" spans="1:6" ht="18" customHeight="1" x14ac:dyDescent="0.25">
      <c r="A178" s="67" t="s">
        <v>348</v>
      </c>
      <c r="B178" s="63" t="s">
        <v>349</v>
      </c>
      <c r="C178" s="64"/>
      <c r="D178" s="65"/>
      <c r="E178" s="65"/>
      <c r="F178" s="43"/>
    </row>
    <row r="179" spans="1:6" ht="18" customHeight="1" x14ac:dyDescent="0.25">
      <c r="A179" s="67" t="s">
        <v>350</v>
      </c>
      <c r="B179" s="63" t="s">
        <v>351</v>
      </c>
      <c r="C179" s="64"/>
      <c r="D179" s="65"/>
      <c r="E179" s="65"/>
      <c r="F179" s="43"/>
    </row>
    <row r="180" spans="1:6" ht="18" customHeight="1" x14ac:dyDescent="0.25">
      <c r="A180" s="67" t="s">
        <v>352</v>
      </c>
      <c r="B180" s="63" t="s">
        <v>353</v>
      </c>
      <c r="C180" s="64"/>
      <c r="D180" s="65"/>
      <c r="E180" s="65"/>
      <c r="F180" s="43"/>
    </row>
    <row r="181" spans="1:6" ht="18" customHeight="1" x14ac:dyDescent="0.25">
      <c r="A181" s="78"/>
      <c r="B181" s="55" t="s">
        <v>354</v>
      </c>
      <c r="C181" s="79"/>
      <c r="D181" s="75">
        <f>+D176+D173+D169+D164+D161+D158+D155</f>
        <v>164134319.23973</v>
      </c>
      <c r="E181" s="75">
        <f>+E176+E173+E169+E164+E161+E158+E155</f>
        <v>163528314.18055999</v>
      </c>
      <c r="F181" s="42"/>
    </row>
    <row r="182" spans="1:6" ht="18" customHeight="1" x14ac:dyDescent="0.25">
      <c r="A182" s="76"/>
      <c r="B182" s="51" t="s">
        <v>355</v>
      </c>
      <c r="C182" s="52"/>
      <c r="D182" s="77">
        <f>+D181+D151</f>
        <v>165832845.32734999</v>
      </c>
      <c r="E182" s="77">
        <f>+E181+E151</f>
        <v>166232730.22033</v>
      </c>
      <c r="F182" s="43"/>
    </row>
    <row r="183" spans="1:6" ht="18" customHeight="1" x14ac:dyDescent="0.25">
      <c r="B183" s="47"/>
      <c r="C183" s="44"/>
      <c r="D183" s="48">
        <f>+D182-D91</f>
        <v>-1.4400482177734375E-3</v>
      </c>
      <c r="E183" s="48">
        <f>+E182-E91</f>
        <v>3.1000375747680664E-4</v>
      </c>
    </row>
    <row r="184" spans="1:6" ht="18" customHeight="1" x14ac:dyDescent="0.25">
      <c r="C184" s="44"/>
    </row>
    <row r="185" spans="1:6" ht="18" customHeight="1" x14ac:dyDescent="0.25">
      <c r="B185" s="34" t="s">
        <v>1717</v>
      </c>
      <c r="C185" s="83"/>
    </row>
    <row r="186" spans="1:6" ht="18" customHeight="1" x14ac:dyDescent="0.25">
      <c r="B186" s="34"/>
      <c r="C186" s="83"/>
    </row>
    <row r="187" spans="1:6" ht="18" customHeight="1" x14ac:dyDescent="0.25">
      <c r="B187" s="34"/>
      <c r="C187" s="83"/>
    </row>
    <row r="188" spans="1:6" ht="18" customHeight="1" x14ac:dyDescent="0.25">
      <c r="B188" s="84" t="s">
        <v>1576</v>
      </c>
      <c r="C188" s="14"/>
    </row>
    <row r="189" spans="1:6" ht="18" customHeight="1" x14ac:dyDescent="0.25">
      <c r="C189" s="44"/>
    </row>
    <row r="190" spans="1:6" ht="18" customHeight="1" x14ac:dyDescent="0.25">
      <c r="B190" s="34"/>
      <c r="C190" s="83"/>
    </row>
    <row r="191" spans="1:6" ht="18" customHeight="1" x14ac:dyDescent="0.25">
      <c r="B191" s="34"/>
      <c r="C191" s="83"/>
    </row>
    <row r="192" spans="1:6" ht="18" customHeight="1" x14ac:dyDescent="0.25">
      <c r="B192" s="34"/>
      <c r="C192" s="83"/>
    </row>
    <row r="193" spans="2:3" ht="18" customHeight="1" x14ac:dyDescent="0.25">
      <c r="B193" s="84" t="s">
        <v>1577</v>
      </c>
      <c r="C193" s="14"/>
    </row>
    <row r="194" spans="2:3" ht="18" customHeight="1" x14ac:dyDescent="0.25">
      <c r="C194" s="44"/>
    </row>
    <row r="195" spans="2:3" ht="18" customHeight="1" x14ac:dyDescent="0.25">
      <c r="B195" s="34" t="s">
        <v>1718</v>
      </c>
      <c r="C195" s="44"/>
    </row>
    <row r="196" spans="2:3" ht="18" customHeight="1" x14ac:dyDescent="0.25">
      <c r="B196" s="34"/>
      <c r="C196" s="44"/>
    </row>
    <row r="197" spans="2:3" ht="18" customHeight="1" x14ac:dyDescent="0.25">
      <c r="B197" s="34"/>
      <c r="C197" s="44"/>
    </row>
    <row r="198" spans="2:3" ht="18" customHeight="1" x14ac:dyDescent="0.25">
      <c r="B198" s="84" t="s">
        <v>1578</v>
      </c>
      <c r="C198" s="44"/>
    </row>
    <row r="199" spans="2:3" ht="18" customHeight="1" x14ac:dyDescent="0.25">
      <c r="C199" s="44"/>
    </row>
    <row r="200" spans="2:3" ht="18" customHeight="1" x14ac:dyDescent="0.25">
      <c r="C200" s="44"/>
    </row>
  </sheetData>
  <sheetProtection algorithmName="SHA-512" hashValue="zaOqgX3eb9ijLND+bpgj0e9NdGLkInIjr2Zr0X/korYdZseF0Ek8Hjhc3HIVDENJTX73Q5iGvB2BTz+VWE6ggQ==" saltValue="Lc3hnK/QuHuMA+Ukt7/ErQ==" spinCount="100000" sheet="1" objects="1" scenarios="1"/>
  <protectedRanges>
    <protectedRange sqref="D11:E12 D14:E18 D38:E42 D44:E46 D51:E55 D57:E63 D65:E73 D75:E80 D82:E85 D87:E89 D20:E36" name="Rango3"/>
    <protectedRange sqref="D147:E149 D144:E145 D141:E142 D137:E139 D129:E135 D122:E124 D119:E120 D113:E117 D107:E111 D96:E105" name="Rango2"/>
    <protectedRange sqref="D156:E157 D177:E180 D174:E175 D170:E171 D165:E168 D162:E163 D159:E160" name="Rango1"/>
    <protectedRange sqref="B190:C190 A185:F185 B195" name="Rango2_1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topLeftCell="A229" zoomScaleNormal="100" zoomScaleSheetLayoutView="100" workbookViewId="0">
      <selection activeCell="H246" sqref="H246"/>
    </sheetView>
  </sheetViews>
  <sheetFormatPr baseColWidth="10" defaultColWidth="11.42578125" defaultRowHeight="12.75" x14ac:dyDescent="0.25"/>
  <cols>
    <col min="1" max="1" width="15" style="37" customWidth="1"/>
    <col min="2" max="2" width="62.5703125" style="37" customWidth="1"/>
    <col min="3" max="3" width="10.140625" style="37" customWidth="1"/>
    <col min="4" max="4" width="18.140625" style="48" bestFit="1" customWidth="1"/>
    <col min="5" max="5" width="17.42578125" style="48" bestFit="1" customWidth="1"/>
    <col min="6" max="6" width="18" style="48" bestFit="1" customWidth="1"/>
    <col min="7" max="257" width="11.42578125" style="37"/>
    <col min="258" max="258" width="62.5703125" style="37" customWidth="1"/>
    <col min="259" max="261" width="11.42578125" style="37"/>
    <col min="262" max="262" width="14" style="37" customWidth="1"/>
    <col min="263" max="513" width="11.42578125" style="37"/>
    <col min="514" max="514" width="62.5703125" style="37" customWidth="1"/>
    <col min="515" max="517" width="11.42578125" style="37"/>
    <col min="518" max="518" width="14" style="37" customWidth="1"/>
    <col min="519" max="769" width="11.42578125" style="37"/>
    <col min="770" max="770" width="62.5703125" style="37" customWidth="1"/>
    <col min="771" max="773" width="11.42578125" style="37"/>
    <col min="774" max="774" width="14" style="37" customWidth="1"/>
    <col min="775" max="1025" width="11.42578125" style="37"/>
    <col min="1026" max="1026" width="62.5703125" style="37" customWidth="1"/>
    <col min="1027" max="1029" width="11.42578125" style="37"/>
    <col min="1030" max="1030" width="14" style="37" customWidth="1"/>
    <col min="1031" max="1281" width="11.42578125" style="37"/>
    <col min="1282" max="1282" width="62.5703125" style="37" customWidth="1"/>
    <col min="1283" max="1285" width="11.42578125" style="37"/>
    <col min="1286" max="1286" width="14" style="37" customWidth="1"/>
    <col min="1287" max="1537" width="11.42578125" style="37"/>
    <col min="1538" max="1538" width="62.5703125" style="37" customWidth="1"/>
    <col min="1539" max="1541" width="11.42578125" style="37"/>
    <col min="1542" max="1542" width="14" style="37" customWidth="1"/>
    <col min="1543" max="1793" width="11.42578125" style="37"/>
    <col min="1794" max="1794" width="62.5703125" style="37" customWidth="1"/>
    <col min="1795" max="1797" width="11.42578125" style="37"/>
    <col min="1798" max="1798" width="14" style="37" customWidth="1"/>
    <col min="1799" max="2049" width="11.42578125" style="37"/>
    <col min="2050" max="2050" width="62.5703125" style="37" customWidth="1"/>
    <col min="2051" max="2053" width="11.42578125" style="37"/>
    <col min="2054" max="2054" width="14" style="37" customWidth="1"/>
    <col min="2055" max="2305" width="11.42578125" style="37"/>
    <col min="2306" max="2306" width="62.5703125" style="37" customWidth="1"/>
    <col min="2307" max="2309" width="11.42578125" style="37"/>
    <col min="2310" max="2310" width="14" style="37" customWidth="1"/>
    <col min="2311" max="2561" width="11.42578125" style="37"/>
    <col min="2562" max="2562" width="62.5703125" style="37" customWidth="1"/>
    <col min="2563" max="2565" width="11.42578125" style="37"/>
    <col min="2566" max="2566" width="14" style="37" customWidth="1"/>
    <col min="2567" max="2817" width="11.42578125" style="37"/>
    <col min="2818" max="2818" width="62.5703125" style="37" customWidth="1"/>
    <col min="2819" max="2821" width="11.42578125" style="37"/>
    <col min="2822" max="2822" width="14" style="37" customWidth="1"/>
    <col min="2823" max="3073" width="11.42578125" style="37"/>
    <col min="3074" max="3074" width="62.5703125" style="37" customWidth="1"/>
    <col min="3075" max="3077" width="11.42578125" style="37"/>
    <col min="3078" max="3078" width="14" style="37" customWidth="1"/>
    <col min="3079" max="3329" width="11.42578125" style="37"/>
    <col min="3330" max="3330" width="62.5703125" style="37" customWidth="1"/>
    <col min="3331" max="3333" width="11.42578125" style="37"/>
    <col min="3334" max="3334" width="14" style="37" customWidth="1"/>
    <col min="3335" max="3585" width="11.42578125" style="37"/>
    <col min="3586" max="3586" width="62.5703125" style="37" customWidth="1"/>
    <col min="3587" max="3589" width="11.42578125" style="37"/>
    <col min="3590" max="3590" width="14" style="37" customWidth="1"/>
    <col min="3591" max="3841" width="11.42578125" style="37"/>
    <col min="3842" max="3842" width="62.5703125" style="37" customWidth="1"/>
    <col min="3843" max="3845" width="11.42578125" style="37"/>
    <col min="3846" max="3846" width="14" style="37" customWidth="1"/>
    <col min="3847" max="4097" width="11.42578125" style="37"/>
    <col min="4098" max="4098" width="62.5703125" style="37" customWidth="1"/>
    <col min="4099" max="4101" width="11.42578125" style="37"/>
    <col min="4102" max="4102" width="14" style="37" customWidth="1"/>
    <col min="4103" max="4353" width="11.42578125" style="37"/>
    <col min="4354" max="4354" width="62.5703125" style="37" customWidth="1"/>
    <col min="4355" max="4357" width="11.42578125" style="37"/>
    <col min="4358" max="4358" width="14" style="37" customWidth="1"/>
    <col min="4359" max="4609" width="11.42578125" style="37"/>
    <col min="4610" max="4610" width="62.5703125" style="37" customWidth="1"/>
    <col min="4611" max="4613" width="11.42578125" style="37"/>
    <col min="4614" max="4614" width="14" style="37" customWidth="1"/>
    <col min="4615" max="4865" width="11.42578125" style="37"/>
    <col min="4866" max="4866" width="62.5703125" style="37" customWidth="1"/>
    <col min="4867" max="4869" width="11.42578125" style="37"/>
    <col min="4870" max="4870" width="14" style="37" customWidth="1"/>
    <col min="4871" max="5121" width="11.42578125" style="37"/>
    <col min="5122" max="5122" width="62.5703125" style="37" customWidth="1"/>
    <col min="5123" max="5125" width="11.42578125" style="37"/>
    <col min="5126" max="5126" width="14" style="37" customWidth="1"/>
    <col min="5127" max="5377" width="11.42578125" style="37"/>
    <col min="5378" max="5378" width="62.5703125" style="37" customWidth="1"/>
    <col min="5379" max="5381" width="11.42578125" style="37"/>
    <col min="5382" max="5382" width="14" style="37" customWidth="1"/>
    <col min="5383" max="5633" width="11.42578125" style="37"/>
    <col min="5634" max="5634" width="62.5703125" style="37" customWidth="1"/>
    <col min="5635" max="5637" width="11.42578125" style="37"/>
    <col min="5638" max="5638" width="14" style="37" customWidth="1"/>
    <col min="5639" max="5889" width="11.42578125" style="37"/>
    <col min="5890" max="5890" width="62.5703125" style="37" customWidth="1"/>
    <col min="5891" max="5893" width="11.42578125" style="37"/>
    <col min="5894" max="5894" width="14" style="37" customWidth="1"/>
    <col min="5895" max="6145" width="11.42578125" style="37"/>
    <col min="6146" max="6146" width="62.5703125" style="37" customWidth="1"/>
    <col min="6147" max="6149" width="11.42578125" style="37"/>
    <col min="6150" max="6150" width="14" style="37" customWidth="1"/>
    <col min="6151" max="6401" width="11.42578125" style="37"/>
    <col min="6402" max="6402" width="62.5703125" style="37" customWidth="1"/>
    <col min="6403" max="6405" width="11.42578125" style="37"/>
    <col min="6406" max="6406" width="14" style="37" customWidth="1"/>
    <col min="6407" max="6657" width="11.42578125" style="37"/>
    <col min="6658" max="6658" width="62.5703125" style="37" customWidth="1"/>
    <col min="6659" max="6661" width="11.42578125" style="37"/>
    <col min="6662" max="6662" width="14" style="37" customWidth="1"/>
    <col min="6663" max="6913" width="11.42578125" style="37"/>
    <col min="6914" max="6914" width="62.5703125" style="37" customWidth="1"/>
    <col min="6915" max="6917" width="11.42578125" style="37"/>
    <col min="6918" max="6918" width="14" style="37" customWidth="1"/>
    <col min="6919" max="7169" width="11.42578125" style="37"/>
    <col min="7170" max="7170" width="62.5703125" style="37" customWidth="1"/>
    <col min="7171" max="7173" width="11.42578125" style="37"/>
    <col min="7174" max="7174" width="14" style="37" customWidth="1"/>
    <col min="7175" max="7425" width="11.42578125" style="37"/>
    <col min="7426" max="7426" width="62.5703125" style="37" customWidth="1"/>
    <col min="7427" max="7429" width="11.42578125" style="37"/>
    <col min="7430" max="7430" width="14" style="37" customWidth="1"/>
    <col min="7431" max="7681" width="11.42578125" style="37"/>
    <col min="7682" max="7682" width="62.5703125" style="37" customWidth="1"/>
    <col min="7683" max="7685" width="11.42578125" style="37"/>
    <col min="7686" max="7686" width="14" style="37" customWidth="1"/>
    <col min="7687" max="7937" width="11.42578125" style="37"/>
    <col min="7938" max="7938" width="62.5703125" style="37" customWidth="1"/>
    <col min="7939" max="7941" width="11.42578125" style="37"/>
    <col min="7942" max="7942" width="14" style="37" customWidth="1"/>
    <col min="7943" max="8193" width="11.42578125" style="37"/>
    <col min="8194" max="8194" width="62.5703125" style="37" customWidth="1"/>
    <col min="8195" max="8197" width="11.42578125" style="37"/>
    <col min="8198" max="8198" width="14" style="37" customWidth="1"/>
    <col min="8199" max="8449" width="11.42578125" style="37"/>
    <col min="8450" max="8450" width="62.5703125" style="37" customWidth="1"/>
    <col min="8451" max="8453" width="11.42578125" style="37"/>
    <col min="8454" max="8454" width="14" style="37" customWidth="1"/>
    <col min="8455" max="8705" width="11.42578125" style="37"/>
    <col min="8706" max="8706" width="62.5703125" style="37" customWidth="1"/>
    <col min="8707" max="8709" width="11.42578125" style="37"/>
    <col min="8710" max="8710" width="14" style="37" customWidth="1"/>
    <col min="8711" max="8961" width="11.42578125" style="37"/>
    <col min="8962" max="8962" width="62.5703125" style="37" customWidth="1"/>
    <col min="8963" max="8965" width="11.42578125" style="37"/>
    <col min="8966" max="8966" width="14" style="37" customWidth="1"/>
    <col min="8967" max="9217" width="11.42578125" style="37"/>
    <col min="9218" max="9218" width="62.5703125" style="37" customWidth="1"/>
    <col min="9219" max="9221" width="11.42578125" style="37"/>
    <col min="9222" max="9222" width="14" style="37" customWidth="1"/>
    <col min="9223" max="9473" width="11.42578125" style="37"/>
    <col min="9474" max="9474" width="62.5703125" style="37" customWidth="1"/>
    <col min="9475" max="9477" width="11.42578125" style="37"/>
    <col min="9478" max="9478" width="14" style="37" customWidth="1"/>
    <col min="9479" max="9729" width="11.42578125" style="37"/>
    <col min="9730" max="9730" width="62.5703125" style="37" customWidth="1"/>
    <col min="9731" max="9733" width="11.42578125" style="37"/>
    <col min="9734" max="9734" width="14" style="37" customWidth="1"/>
    <col min="9735" max="9985" width="11.42578125" style="37"/>
    <col min="9986" max="9986" width="62.5703125" style="37" customWidth="1"/>
    <col min="9987" max="9989" width="11.42578125" style="37"/>
    <col min="9990" max="9990" width="14" style="37" customWidth="1"/>
    <col min="9991" max="10241" width="11.42578125" style="37"/>
    <col min="10242" max="10242" width="62.5703125" style="37" customWidth="1"/>
    <col min="10243" max="10245" width="11.42578125" style="37"/>
    <col min="10246" max="10246" width="14" style="37" customWidth="1"/>
    <col min="10247" max="10497" width="11.42578125" style="37"/>
    <col min="10498" max="10498" width="62.5703125" style="37" customWidth="1"/>
    <col min="10499" max="10501" width="11.42578125" style="37"/>
    <col min="10502" max="10502" width="14" style="37" customWidth="1"/>
    <col min="10503" max="10753" width="11.42578125" style="37"/>
    <col min="10754" max="10754" width="62.5703125" style="37" customWidth="1"/>
    <col min="10755" max="10757" width="11.42578125" style="37"/>
    <col min="10758" max="10758" width="14" style="37" customWidth="1"/>
    <col min="10759" max="11009" width="11.42578125" style="37"/>
    <col min="11010" max="11010" width="62.5703125" style="37" customWidth="1"/>
    <col min="11011" max="11013" width="11.42578125" style="37"/>
    <col min="11014" max="11014" width="14" style="37" customWidth="1"/>
    <col min="11015" max="11265" width="11.42578125" style="37"/>
    <col min="11266" max="11266" width="62.5703125" style="37" customWidth="1"/>
    <col min="11267" max="11269" width="11.42578125" style="37"/>
    <col min="11270" max="11270" width="14" style="37" customWidth="1"/>
    <col min="11271" max="11521" width="11.42578125" style="37"/>
    <col min="11522" max="11522" width="62.5703125" style="37" customWidth="1"/>
    <col min="11523" max="11525" width="11.42578125" style="37"/>
    <col min="11526" max="11526" width="14" style="37" customWidth="1"/>
    <col min="11527" max="11777" width="11.42578125" style="37"/>
    <col min="11778" max="11778" width="62.5703125" style="37" customWidth="1"/>
    <col min="11779" max="11781" width="11.42578125" style="37"/>
    <col min="11782" max="11782" width="14" style="37" customWidth="1"/>
    <col min="11783" max="12033" width="11.42578125" style="37"/>
    <col min="12034" max="12034" width="62.5703125" style="37" customWidth="1"/>
    <col min="12035" max="12037" width="11.42578125" style="37"/>
    <col min="12038" max="12038" width="14" style="37" customWidth="1"/>
    <col min="12039" max="12289" width="11.42578125" style="37"/>
    <col min="12290" max="12290" width="62.5703125" style="37" customWidth="1"/>
    <col min="12291" max="12293" width="11.42578125" style="37"/>
    <col min="12294" max="12294" width="14" style="37" customWidth="1"/>
    <col min="12295" max="12545" width="11.42578125" style="37"/>
    <col min="12546" max="12546" width="62.5703125" style="37" customWidth="1"/>
    <col min="12547" max="12549" width="11.42578125" style="37"/>
    <col min="12550" max="12550" width="14" style="37" customWidth="1"/>
    <col min="12551" max="12801" width="11.42578125" style="37"/>
    <col min="12802" max="12802" width="62.5703125" style="37" customWidth="1"/>
    <col min="12803" max="12805" width="11.42578125" style="37"/>
    <col min="12806" max="12806" width="14" style="37" customWidth="1"/>
    <col min="12807" max="13057" width="11.42578125" style="37"/>
    <col min="13058" max="13058" width="62.5703125" style="37" customWidth="1"/>
    <col min="13059" max="13061" width="11.42578125" style="37"/>
    <col min="13062" max="13062" width="14" style="37" customWidth="1"/>
    <col min="13063" max="13313" width="11.42578125" style="37"/>
    <col min="13314" max="13314" width="62.5703125" style="37" customWidth="1"/>
    <col min="13315" max="13317" width="11.42578125" style="37"/>
    <col min="13318" max="13318" width="14" style="37" customWidth="1"/>
    <col min="13319" max="13569" width="11.42578125" style="37"/>
    <col min="13570" max="13570" width="62.5703125" style="37" customWidth="1"/>
    <col min="13571" max="13573" width="11.42578125" style="37"/>
    <col min="13574" max="13574" width="14" style="37" customWidth="1"/>
    <col min="13575" max="13825" width="11.42578125" style="37"/>
    <col min="13826" max="13826" width="62.5703125" style="37" customWidth="1"/>
    <col min="13827" max="13829" width="11.42578125" style="37"/>
    <col min="13830" max="13830" width="14" style="37" customWidth="1"/>
    <col min="13831" max="14081" width="11.42578125" style="37"/>
    <col min="14082" max="14082" width="62.5703125" style="37" customWidth="1"/>
    <col min="14083" max="14085" width="11.42578125" style="37"/>
    <col min="14086" max="14086" width="14" style="37" customWidth="1"/>
    <col min="14087" max="14337" width="11.42578125" style="37"/>
    <col min="14338" max="14338" width="62.5703125" style="37" customWidth="1"/>
    <col min="14339" max="14341" width="11.42578125" style="37"/>
    <col min="14342" max="14342" width="14" style="37" customWidth="1"/>
    <col min="14343" max="14593" width="11.42578125" style="37"/>
    <col min="14594" max="14594" width="62.5703125" style="37" customWidth="1"/>
    <col min="14595" max="14597" width="11.42578125" style="37"/>
    <col min="14598" max="14598" width="14" style="37" customWidth="1"/>
    <col min="14599" max="14849" width="11.42578125" style="37"/>
    <col min="14850" max="14850" width="62.5703125" style="37" customWidth="1"/>
    <col min="14851" max="14853" width="11.42578125" style="37"/>
    <col min="14854" max="14854" width="14" style="37" customWidth="1"/>
    <col min="14855" max="15105" width="11.42578125" style="37"/>
    <col min="15106" max="15106" width="62.5703125" style="37" customWidth="1"/>
    <col min="15107" max="15109" width="11.42578125" style="37"/>
    <col min="15110" max="15110" width="14" style="37" customWidth="1"/>
    <col min="15111" max="15361" width="11.42578125" style="37"/>
    <col min="15362" max="15362" width="62.5703125" style="37" customWidth="1"/>
    <col min="15363" max="15365" width="11.42578125" style="37"/>
    <col min="15366" max="15366" width="14" style="37" customWidth="1"/>
    <col min="15367" max="15617" width="11.42578125" style="37"/>
    <col min="15618" max="15618" width="62.5703125" style="37" customWidth="1"/>
    <col min="15619" max="15621" width="11.42578125" style="37"/>
    <col min="15622" max="15622" width="14" style="37" customWidth="1"/>
    <col min="15623" max="15873" width="11.42578125" style="37"/>
    <col min="15874" max="15874" width="62.5703125" style="37" customWidth="1"/>
    <col min="15875" max="15877" width="11.42578125" style="37"/>
    <col min="15878" max="15878" width="14" style="37" customWidth="1"/>
    <col min="15879" max="16129" width="11.42578125" style="37"/>
    <col min="16130" max="16130" width="62.5703125" style="37" customWidth="1"/>
    <col min="16131" max="16133" width="11.42578125" style="37"/>
    <col min="16134" max="16134" width="14" style="37" customWidth="1"/>
    <col min="16135" max="16384" width="11.42578125" style="37"/>
  </cols>
  <sheetData>
    <row r="1" spans="1:6" ht="18" customHeight="1" x14ac:dyDescent="0.25">
      <c r="A1" s="163" t="str">
        <f ca="1">Data!N1</f>
        <v>Municipalidad de Buenos Aires</v>
      </c>
      <c r="B1" s="163"/>
      <c r="C1" s="163"/>
      <c r="D1" s="163"/>
      <c r="E1" s="163"/>
      <c r="F1" s="37"/>
    </row>
    <row r="2" spans="1:6" ht="18" customHeight="1" x14ac:dyDescent="0.25">
      <c r="A2" s="163" t="s">
        <v>375</v>
      </c>
      <c r="B2" s="163"/>
      <c r="C2" s="163"/>
      <c r="D2" s="163"/>
      <c r="E2" s="163"/>
      <c r="F2" s="38"/>
    </row>
    <row r="3" spans="1:6" ht="18" customHeight="1" x14ac:dyDescent="0.25">
      <c r="A3" s="163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2023 al 31 de Diciembre de 2023</v>
      </c>
      <c r="B3" s="163"/>
      <c r="C3" s="163"/>
      <c r="D3" s="163"/>
      <c r="E3" s="163"/>
      <c r="F3" s="37"/>
    </row>
    <row r="4" spans="1:6" ht="18" customHeight="1" x14ac:dyDescent="0.25">
      <c r="A4" s="164" t="s">
        <v>1579</v>
      </c>
      <c r="B4" s="164"/>
      <c r="C4" s="164"/>
      <c r="D4" s="164"/>
      <c r="E4" s="164"/>
      <c r="F4" s="37"/>
    </row>
    <row r="5" spans="1:6" ht="7.5" customHeight="1" x14ac:dyDescent="0.25">
      <c r="B5" s="36"/>
      <c r="C5" s="36"/>
      <c r="D5" s="95"/>
    </row>
    <row r="6" spans="1:6" s="112" customFormat="1" ht="24.75" customHeight="1" x14ac:dyDescent="0.25">
      <c r="A6" s="109" t="s">
        <v>1585</v>
      </c>
      <c r="B6" s="109" t="s">
        <v>1672</v>
      </c>
      <c r="C6" s="110" t="s">
        <v>1</v>
      </c>
      <c r="D6" s="109" t="str">
        <f ca="1">"Año "&amp;Data!C2</f>
        <v>Año 2023</v>
      </c>
      <c r="E6" s="109" t="str">
        <f ca="1">"Año "&amp;Data!C2-1</f>
        <v>Año 2022</v>
      </c>
      <c r="F6" s="111"/>
    </row>
    <row r="7" spans="1:6" ht="7.5" customHeight="1" x14ac:dyDescent="0.25">
      <c r="B7" s="36"/>
      <c r="C7" s="36"/>
      <c r="D7" s="95"/>
    </row>
    <row r="8" spans="1:6" s="98" customFormat="1" ht="18" customHeight="1" x14ac:dyDescent="0.25">
      <c r="A8" s="96" t="s">
        <v>376</v>
      </c>
      <c r="B8" s="51" t="s">
        <v>377</v>
      </c>
      <c r="C8" s="81"/>
      <c r="D8" s="82"/>
      <c r="E8" s="82"/>
      <c r="F8" s="97"/>
    </row>
    <row r="9" spans="1:6" s="98" customFormat="1" ht="18" customHeight="1" x14ac:dyDescent="0.25">
      <c r="A9" s="78" t="s">
        <v>378</v>
      </c>
      <c r="B9" s="55" t="s">
        <v>379</v>
      </c>
      <c r="C9" s="79"/>
      <c r="D9" s="75"/>
      <c r="E9" s="75"/>
      <c r="F9" s="97"/>
    </row>
    <row r="10" spans="1:6" ht="18" customHeight="1" x14ac:dyDescent="0.25">
      <c r="A10" s="58" t="s">
        <v>380</v>
      </c>
      <c r="B10" s="59" t="s">
        <v>381</v>
      </c>
      <c r="C10" s="60">
        <v>31</v>
      </c>
      <c r="D10" s="61">
        <f>SUM(D11:D14)</f>
        <v>0</v>
      </c>
      <c r="E10" s="61">
        <f>SUM(E11:E14)</f>
        <v>0</v>
      </c>
      <c r="F10" s="43"/>
    </row>
    <row r="11" spans="1:6" ht="18" customHeight="1" x14ac:dyDescent="0.25">
      <c r="A11" s="62" t="s">
        <v>382</v>
      </c>
      <c r="B11" s="63" t="s">
        <v>383</v>
      </c>
      <c r="C11" s="64"/>
      <c r="D11" s="65"/>
      <c r="E11" s="65"/>
      <c r="F11" s="43"/>
    </row>
    <row r="12" spans="1:6" ht="18" customHeight="1" x14ac:dyDescent="0.25">
      <c r="A12" s="62" t="s">
        <v>384</v>
      </c>
      <c r="B12" s="63" t="s">
        <v>385</v>
      </c>
      <c r="C12" s="64"/>
      <c r="D12" s="65"/>
      <c r="E12" s="65"/>
      <c r="F12" s="43"/>
    </row>
    <row r="13" spans="1:6" ht="18" customHeight="1" x14ac:dyDescent="0.25">
      <c r="A13" s="62" t="s">
        <v>386</v>
      </c>
      <c r="B13" s="63" t="s">
        <v>387</v>
      </c>
      <c r="C13" s="64"/>
      <c r="D13" s="65"/>
      <c r="E13" s="65"/>
      <c r="F13" s="43"/>
    </row>
    <row r="14" spans="1:6" ht="18" customHeight="1" x14ac:dyDescent="0.25">
      <c r="A14" s="62" t="s">
        <v>388</v>
      </c>
      <c r="B14" s="63" t="s">
        <v>389</v>
      </c>
      <c r="C14" s="64"/>
      <c r="D14" s="65"/>
      <c r="E14" s="65"/>
      <c r="F14" s="43"/>
    </row>
    <row r="15" spans="1:6" ht="18" customHeight="1" x14ac:dyDescent="0.25">
      <c r="A15" s="58" t="s">
        <v>390</v>
      </c>
      <c r="B15" s="59" t="s">
        <v>391</v>
      </c>
      <c r="C15" s="60" t="s">
        <v>392</v>
      </c>
      <c r="D15" s="61">
        <f>SUM(D16:D21)</f>
        <v>707206.03928000003</v>
      </c>
      <c r="E15" s="61">
        <f>SUM(E16:E21)</f>
        <v>855270.28876000002</v>
      </c>
      <c r="F15" s="43"/>
    </row>
    <row r="16" spans="1:6" ht="18" customHeight="1" x14ac:dyDescent="0.25">
      <c r="A16" s="67" t="s">
        <v>393</v>
      </c>
      <c r="B16" s="99" t="s">
        <v>394</v>
      </c>
      <c r="C16" s="64"/>
      <c r="D16" s="65">
        <v>707206.03928000003</v>
      </c>
      <c r="E16" s="65">
        <v>855270.28876000002</v>
      </c>
    </row>
    <row r="17" spans="1:6" ht="18" customHeight="1" x14ac:dyDescent="0.25">
      <c r="A17" s="67" t="s">
        <v>395</v>
      </c>
      <c r="B17" s="99" t="s">
        <v>396</v>
      </c>
      <c r="C17" s="64"/>
      <c r="D17" s="65"/>
      <c r="E17" s="65"/>
    </row>
    <row r="18" spans="1:6" ht="18" customHeight="1" x14ac:dyDescent="0.25">
      <c r="A18" s="67" t="s">
        <v>397</v>
      </c>
      <c r="B18" s="99" t="s">
        <v>398</v>
      </c>
      <c r="C18" s="64"/>
      <c r="D18" s="65"/>
      <c r="E18" s="65"/>
    </row>
    <row r="19" spans="1:6" ht="18" customHeight="1" x14ac:dyDescent="0.25">
      <c r="A19" s="67" t="s">
        <v>399</v>
      </c>
      <c r="B19" s="99" t="s">
        <v>400</v>
      </c>
      <c r="C19" s="64"/>
      <c r="D19" s="65"/>
      <c r="E19" s="65"/>
    </row>
    <row r="20" spans="1:6" ht="18" customHeight="1" x14ac:dyDescent="0.25">
      <c r="A20" s="67" t="s">
        <v>401</v>
      </c>
      <c r="B20" s="99" t="s">
        <v>402</v>
      </c>
      <c r="C20" s="64"/>
      <c r="D20" s="65"/>
      <c r="E20" s="65"/>
    </row>
    <row r="21" spans="1:6" ht="18" customHeight="1" x14ac:dyDescent="0.25">
      <c r="A21" s="67" t="s">
        <v>403</v>
      </c>
      <c r="B21" s="99" t="s">
        <v>404</v>
      </c>
      <c r="C21" s="64"/>
      <c r="D21" s="65"/>
      <c r="E21" s="65"/>
    </row>
    <row r="22" spans="1:6" ht="18" customHeight="1" x14ac:dyDescent="0.25">
      <c r="A22" s="58" t="s">
        <v>405</v>
      </c>
      <c r="B22" s="59" t="s">
        <v>406</v>
      </c>
      <c r="C22" s="60" t="s">
        <v>407</v>
      </c>
      <c r="D22" s="61">
        <f>SUM(D23:D25)</f>
        <v>428075.51143000001</v>
      </c>
      <c r="E22" s="61">
        <f>SUM(E23:E25)</f>
        <v>402589.38027999998</v>
      </c>
      <c r="F22" s="43"/>
    </row>
    <row r="23" spans="1:6" ht="18" customHeight="1" x14ac:dyDescent="0.25">
      <c r="A23" s="67" t="s">
        <v>408</v>
      </c>
      <c r="B23" s="99" t="s">
        <v>409</v>
      </c>
      <c r="C23" s="64"/>
      <c r="D23" s="65">
        <v>304514.22480000003</v>
      </c>
      <c r="E23" s="65">
        <v>305718.69024999999</v>
      </c>
    </row>
    <row r="24" spans="1:6" ht="18" customHeight="1" x14ac:dyDescent="0.25">
      <c r="A24" s="67" t="s">
        <v>410</v>
      </c>
      <c r="B24" s="99" t="s">
        <v>411</v>
      </c>
      <c r="C24" s="64"/>
      <c r="D24" s="65">
        <v>118061.28663</v>
      </c>
      <c r="E24" s="65">
        <v>90870.690029999998</v>
      </c>
    </row>
    <row r="25" spans="1:6" ht="18" customHeight="1" x14ac:dyDescent="0.25">
      <c r="A25" s="67" t="s">
        <v>412</v>
      </c>
      <c r="B25" s="100" t="s">
        <v>413</v>
      </c>
      <c r="C25" s="64"/>
      <c r="D25" s="65">
        <v>5500</v>
      </c>
      <c r="E25" s="65">
        <v>6000</v>
      </c>
    </row>
    <row r="26" spans="1:6" ht="18" customHeight="1" x14ac:dyDescent="0.25">
      <c r="A26" s="58" t="s">
        <v>414</v>
      </c>
      <c r="B26" s="59" t="s">
        <v>415</v>
      </c>
      <c r="C26" s="60" t="s">
        <v>416</v>
      </c>
      <c r="D26" s="61">
        <f>SUM(D27:D29)</f>
        <v>0</v>
      </c>
      <c r="E26" s="61">
        <f>SUM(E27:E29)</f>
        <v>0</v>
      </c>
      <c r="F26" s="43"/>
    </row>
    <row r="27" spans="1:6" ht="18" customHeight="1" x14ac:dyDescent="0.25">
      <c r="A27" s="67" t="s">
        <v>417</v>
      </c>
      <c r="B27" s="99" t="s">
        <v>418</v>
      </c>
      <c r="C27" s="64"/>
      <c r="D27" s="65"/>
      <c r="E27" s="65"/>
    </row>
    <row r="28" spans="1:6" ht="18" customHeight="1" x14ac:dyDescent="0.25">
      <c r="A28" s="67" t="s">
        <v>419</v>
      </c>
      <c r="B28" s="99" t="s">
        <v>420</v>
      </c>
      <c r="C28" s="64"/>
      <c r="D28" s="65"/>
      <c r="E28" s="65"/>
    </row>
    <row r="29" spans="1:6" ht="18" customHeight="1" x14ac:dyDescent="0.25">
      <c r="A29" s="67" t="s">
        <v>421</v>
      </c>
      <c r="B29" s="99" t="s">
        <v>422</v>
      </c>
      <c r="C29" s="64"/>
      <c r="D29" s="65"/>
      <c r="E29" s="65"/>
    </row>
    <row r="30" spans="1:6" ht="18" customHeight="1" x14ac:dyDescent="0.25">
      <c r="A30" s="58" t="s">
        <v>423</v>
      </c>
      <c r="B30" s="59" t="s">
        <v>424</v>
      </c>
      <c r="C30" s="60" t="s">
        <v>425</v>
      </c>
      <c r="D30" s="61">
        <f>SUM(D31:D31)</f>
        <v>0</v>
      </c>
      <c r="E30" s="61">
        <f>SUM(E31:E31)</f>
        <v>0</v>
      </c>
      <c r="F30" s="43"/>
    </row>
    <row r="31" spans="1:6" ht="18" customHeight="1" x14ac:dyDescent="0.25">
      <c r="A31" s="67" t="s">
        <v>426</v>
      </c>
      <c r="B31" s="99" t="s">
        <v>427</v>
      </c>
      <c r="C31" s="64"/>
      <c r="D31" s="65"/>
      <c r="E31" s="65"/>
    </row>
    <row r="32" spans="1:6" s="98" customFormat="1" ht="18" customHeight="1" x14ac:dyDescent="0.25">
      <c r="A32" s="78" t="s">
        <v>428</v>
      </c>
      <c r="B32" s="55" t="s">
        <v>429</v>
      </c>
      <c r="C32" s="79"/>
      <c r="D32" s="75"/>
      <c r="E32" s="75"/>
      <c r="F32" s="97"/>
    </row>
    <row r="33" spans="1:6" ht="18" customHeight="1" x14ac:dyDescent="0.25">
      <c r="A33" s="58" t="s">
        <v>430</v>
      </c>
      <c r="B33" s="59" t="s">
        <v>431</v>
      </c>
      <c r="C33" s="60" t="s">
        <v>432</v>
      </c>
      <c r="D33" s="61">
        <f>SUM(D34:D36)</f>
        <v>0</v>
      </c>
      <c r="E33" s="61">
        <f>SUM(E34:E36)</f>
        <v>0</v>
      </c>
      <c r="F33" s="43"/>
    </row>
    <row r="34" spans="1:6" ht="18" customHeight="1" x14ac:dyDescent="0.25">
      <c r="A34" s="67" t="s">
        <v>433</v>
      </c>
      <c r="B34" s="99" t="s">
        <v>434</v>
      </c>
      <c r="C34" s="64"/>
      <c r="D34" s="65"/>
      <c r="E34" s="65"/>
    </row>
    <row r="35" spans="1:6" ht="18" customHeight="1" x14ac:dyDescent="0.25">
      <c r="A35" s="67" t="s">
        <v>435</v>
      </c>
      <c r="B35" s="99" t="s">
        <v>436</v>
      </c>
      <c r="C35" s="64"/>
      <c r="D35" s="65"/>
      <c r="E35" s="65"/>
    </row>
    <row r="36" spans="1:6" ht="18" customHeight="1" x14ac:dyDescent="0.25">
      <c r="A36" s="67" t="s">
        <v>437</v>
      </c>
      <c r="B36" s="99" t="s">
        <v>438</v>
      </c>
      <c r="C36" s="64"/>
      <c r="D36" s="65"/>
      <c r="E36" s="65"/>
    </row>
    <row r="37" spans="1:6" ht="18" customHeight="1" x14ac:dyDescent="0.25">
      <c r="A37" s="58" t="s">
        <v>439</v>
      </c>
      <c r="B37" s="59" t="s">
        <v>440</v>
      </c>
      <c r="C37" s="60" t="s">
        <v>441</v>
      </c>
      <c r="D37" s="61">
        <f>SUM(D38:D38)</f>
        <v>0</v>
      </c>
      <c r="E37" s="61">
        <f>SUM(E38:E38)</f>
        <v>0</v>
      </c>
      <c r="F37" s="43"/>
    </row>
    <row r="38" spans="1:6" ht="18" customHeight="1" x14ac:dyDescent="0.25">
      <c r="A38" s="67" t="s">
        <v>442</v>
      </c>
      <c r="B38" s="99" t="s">
        <v>443</v>
      </c>
      <c r="C38" s="64"/>
      <c r="D38" s="65"/>
      <c r="E38" s="65"/>
    </row>
    <row r="39" spans="1:6" s="98" customFormat="1" ht="18" customHeight="1" x14ac:dyDescent="0.25">
      <c r="A39" s="78" t="s">
        <v>444</v>
      </c>
      <c r="B39" s="55" t="s">
        <v>445</v>
      </c>
      <c r="C39" s="79"/>
      <c r="D39" s="75"/>
      <c r="E39" s="75"/>
      <c r="F39" s="97"/>
    </row>
    <row r="40" spans="1:6" ht="18" customHeight="1" x14ac:dyDescent="0.25">
      <c r="A40" s="58" t="s">
        <v>446</v>
      </c>
      <c r="B40" s="59" t="s">
        <v>447</v>
      </c>
      <c r="C40" s="60" t="s">
        <v>448</v>
      </c>
      <c r="D40" s="61">
        <f>SUM(D41:D44)</f>
        <v>0</v>
      </c>
      <c r="E40" s="61">
        <f>SUM(E41:E44)</f>
        <v>0</v>
      </c>
      <c r="F40" s="43"/>
    </row>
    <row r="41" spans="1:6" ht="18" customHeight="1" x14ac:dyDescent="0.25">
      <c r="A41" s="67" t="s">
        <v>449</v>
      </c>
      <c r="B41" s="99" t="s">
        <v>450</v>
      </c>
      <c r="C41" s="64"/>
      <c r="D41" s="65"/>
      <c r="E41" s="65"/>
    </row>
    <row r="42" spans="1:6" ht="18" customHeight="1" x14ac:dyDescent="0.25">
      <c r="A42" s="67" t="s">
        <v>451</v>
      </c>
      <c r="B42" s="99" t="s">
        <v>452</v>
      </c>
      <c r="C42" s="64"/>
      <c r="D42" s="65"/>
      <c r="E42" s="65"/>
    </row>
    <row r="43" spans="1:6" ht="18" customHeight="1" x14ac:dyDescent="0.25">
      <c r="A43" s="67" t="s">
        <v>453</v>
      </c>
      <c r="B43" s="99" t="s">
        <v>454</v>
      </c>
      <c r="C43" s="64"/>
      <c r="D43" s="65"/>
      <c r="E43" s="65"/>
    </row>
    <row r="44" spans="1:6" ht="18" customHeight="1" x14ac:dyDescent="0.25">
      <c r="A44" s="67" t="s">
        <v>455</v>
      </c>
      <c r="B44" s="99" t="s">
        <v>456</v>
      </c>
      <c r="C44" s="64"/>
      <c r="D44" s="65"/>
      <c r="E44" s="65"/>
    </row>
    <row r="45" spans="1:6" ht="18" customHeight="1" x14ac:dyDescent="0.25">
      <c r="A45" s="58" t="s">
        <v>457</v>
      </c>
      <c r="B45" s="59" t="s">
        <v>458</v>
      </c>
      <c r="C45" s="60" t="s">
        <v>459</v>
      </c>
      <c r="D45" s="61">
        <f>SUM(D46:D46)</f>
        <v>0</v>
      </c>
      <c r="E45" s="61">
        <f>SUM(E46:E46)</f>
        <v>0</v>
      </c>
      <c r="F45" s="43"/>
    </row>
    <row r="46" spans="1:6" ht="18" customHeight="1" x14ac:dyDescent="0.25">
      <c r="A46" s="67" t="s">
        <v>460</v>
      </c>
      <c r="B46" s="99" t="s">
        <v>461</v>
      </c>
      <c r="C46" s="64"/>
      <c r="D46" s="65">
        <v>0</v>
      </c>
      <c r="E46" s="65">
        <v>0</v>
      </c>
    </row>
    <row r="47" spans="1:6" ht="18" customHeight="1" x14ac:dyDescent="0.25">
      <c r="A47" s="58" t="s">
        <v>1691</v>
      </c>
      <c r="B47" s="59" t="s">
        <v>1692</v>
      </c>
      <c r="C47" s="60" t="s">
        <v>466</v>
      </c>
      <c r="D47" s="61">
        <f>SUM(D48:D49)</f>
        <v>0</v>
      </c>
      <c r="E47" s="61">
        <f>SUM(E48:E49)</f>
        <v>0</v>
      </c>
      <c r="F47" s="43"/>
    </row>
    <row r="48" spans="1:6" ht="18" customHeight="1" x14ac:dyDescent="0.25">
      <c r="A48" s="67" t="s">
        <v>1693</v>
      </c>
      <c r="B48" s="99" t="s">
        <v>461</v>
      </c>
      <c r="C48" s="64"/>
      <c r="D48" s="65"/>
      <c r="E48" s="65"/>
    </row>
    <row r="49" spans="1:6" ht="18" customHeight="1" x14ac:dyDescent="0.25">
      <c r="A49" s="67" t="s">
        <v>1694</v>
      </c>
      <c r="B49" s="99" t="s">
        <v>1695</v>
      </c>
      <c r="C49" s="64"/>
      <c r="D49" s="65"/>
      <c r="E49" s="65"/>
    </row>
    <row r="50" spans="1:6" s="98" customFormat="1" ht="18" customHeight="1" x14ac:dyDescent="0.25">
      <c r="A50" s="78" t="s">
        <v>462</v>
      </c>
      <c r="B50" s="55" t="s">
        <v>463</v>
      </c>
      <c r="C50" s="79"/>
      <c r="D50" s="75"/>
      <c r="E50" s="75"/>
      <c r="F50" s="97"/>
    </row>
    <row r="51" spans="1:6" ht="18" customHeight="1" x14ac:dyDescent="0.25">
      <c r="A51" s="58" t="s">
        <v>464</v>
      </c>
      <c r="B51" s="59" t="s">
        <v>465</v>
      </c>
      <c r="C51" s="60" t="s">
        <v>473</v>
      </c>
      <c r="D51" s="61">
        <f>SUM(D52:D53)</f>
        <v>434850.41145999997</v>
      </c>
      <c r="E51" s="61">
        <f>SUM(E52:E53)</f>
        <v>415137.05813999998</v>
      </c>
      <c r="F51" s="43"/>
    </row>
    <row r="52" spans="1:6" ht="18" customHeight="1" x14ac:dyDescent="0.25">
      <c r="A52" s="67" t="s">
        <v>467</v>
      </c>
      <c r="B52" s="99" t="s">
        <v>468</v>
      </c>
      <c r="C52" s="64"/>
      <c r="D52" s="65"/>
      <c r="E52" s="65"/>
    </row>
    <row r="53" spans="1:6" ht="18" customHeight="1" x14ac:dyDescent="0.25">
      <c r="A53" s="67" t="s">
        <v>469</v>
      </c>
      <c r="B53" s="99" t="s">
        <v>470</v>
      </c>
      <c r="C53" s="64"/>
      <c r="D53" s="65">
        <v>434850.41145999997</v>
      </c>
      <c r="E53" s="65">
        <v>415137.05813999998</v>
      </c>
    </row>
    <row r="54" spans="1:6" ht="18" customHeight="1" x14ac:dyDescent="0.25">
      <c r="A54" s="58" t="s">
        <v>471</v>
      </c>
      <c r="B54" s="59" t="s">
        <v>472</v>
      </c>
      <c r="C54" s="60" t="s">
        <v>480</v>
      </c>
      <c r="D54" s="61">
        <f>SUM(D55:D56)</f>
        <v>706</v>
      </c>
      <c r="E54" s="61">
        <f>SUM(E55:E56)</f>
        <v>584</v>
      </c>
      <c r="F54" s="43"/>
    </row>
    <row r="55" spans="1:6" ht="18" customHeight="1" x14ac:dyDescent="0.25">
      <c r="A55" s="67" t="s">
        <v>474</v>
      </c>
      <c r="B55" s="99" t="s">
        <v>475</v>
      </c>
      <c r="C55" s="64"/>
      <c r="D55" s="65">
        <v>510</v>
      </c>
      <c r="E55" s="65">
        <v>360</v>
      </c>
    </row>
    <row r="56" spans="1:6" ht="18" customHeight="1" x14ac:dyDescent="0.25">
      <c r="A56" s="67" t="s">
        <v>476</v>
      </c>
      <c r="B56" s="99" t="s">
        <v>477</v>
      </c>
      <c r="C56" s="64"/>
      <c r="D56" s="65">
        <v>196</v>
      </c>
      <c r="E56" s="65">
        <v>224</v>
      </c>
    </row>
    <row r="57" spans="1:6" ht="18" customHeight="1" x14ac:dyDescent="0.25">
      <c r="A57" s="58" t="s">
        <v>478</v>
      </c>
      <c r="B57" s="59" t="s">
        <v>479</v>
      </c>
      <c r="C57" s="60" t="s">
        <v>489</v>
      </c>
      <c r="D57" s="61">
        <f>SUM(D58:D60)</f>
        <v>0</v>
      </c>
      <c r="E57" s="61">
        <f>SUM(E58:E60)</f>
        <v>0</v>
      </c>
      <c r="F57" s="43"/>
    </row>
    <row r="58" spans="1:6" ht="18" customHeight="1" x14ac:dyDescent="0.25">
      <c r="A58" s="67" t="s">
        <v>481</v>
      </c>
      <c r="B58" s="99" t="s">
        <v>482</v>
      </c>
      <c r="C58" s="64"/>
      <c r="D58" s="65"/>
      <c r="E58" s="65"/>
    </row>
    <row r="59" spans="1:6" ht="18" customHeight="1" x14ac:dyDescent="0.25">
      <c r="A59" s="67" t="s">
        <v>483</v>
      </c>
      <c r="B59" s="99" t="s">
        <v>484</v>
      </c>
      <c r="C59" s="64"/>
      <c r="D59" s="65"/>
      <c r="E59" s="65"/>
    </row>
    <row r="60" spans="1:6" ht="18" customHeight="1" x14ac:dyDescent="0.25">
      <c r="A60" s="67" t="s">
        <v>485</v>
      </c>
      <c r="B60" s="99" t="s">
        <v>486</v>
      </c>
      <c r="C60" s="64"/>
      <c r="D60" s="65"/>
      <c r="E60" s="65"/>
    </row>
    <row r="61" spans="1:6" ht="18" customHeight="1" x14ac:dyDescent="0.25">
      <c r="A61" s="58" t="s">
        <v>487</v>
      </c>
      <c r="B61" s="59" t="s">
        <v>488</v>
      </c>
      <c r="C61" s="60" t="s">
        <v>496</v>
      </c>
      <c r="D61" s="61">
        <f>SUM(D62:D63)</f>
        <v>0</v>
      </c>
      <c r="E61" s="61">
        <f>SUM(E62:E63)</f>
        <v>0</v>
      </c>
      <c r="F61" s="43"/>
    </row>
    <row r="62" spans="1:6" ht="18" customHeight="1" x14ac:dyDescent="0.25">
      <c r="A62" s="67" t="s">
        <v>490</v>
      </c>
      <c r="B62" s="99" t="s">
        <v>491</v>
      </c>
      <c r="C62" s="64"/>
      <c r="D62" s="65"/>
      <c r="E62" s="65"/>
    </row>
    <row r="63" spans="1:6" ht="18" customHeight="1" x14ac:dyDescent="0.25">
      <c r="A63" s="67" t="s">
        <v>492</v>
      </c>
      <c r="B63" s="99" t="s">
        <v>493</v>
      </c>
      <c r="C63" s="64"/>
      <c r="D63" s="65"/>
      <c r="E63" s="65"/>
    </row>
    <row r="64" spans="1:6" ht="18" customHeight="1" x14ac:dyDescent="0.25">
      <c r="A64" s="58" t="s">
        <v>494</v>
      </c>
      <c r="B64" s="59" t="s">
        <v>495</v>
      </c>
      <c r="C64" s="60" t="s">
        <v>517</v>
      </c>
      <c r="D64" s="61">
        <f>SUM(D65:D74)</f>
        <v>0</v>
      </c>
      <c r="E64" s="61">
        <f>SUM(E65:E74)</f>
        <v>0</v>
      </c>
      <c r="F64" s="43"/>
    </row>
    <row r="65" spans="1:6" ht="18" customHeight="1" x14ac:dyDescent="0.25">
      <c r="A65" s="67" t="s">
        <v>497</v>
      </c>
      <c r="B65" s="99" t="s">
        <v>498</v>
      </c>
      <c r="C65" s="64"/>
      <c r="D65" s="65"/>
      <c r="E65" s="65"/>
    </row>
    <row r="66" spans="1:6" ht="18" customHeight="1" x14ac:dyDescent="0.25">
      <c r="A66" s="67" t="s">
        <v>499</v>
      </c>
      <c r="B66" s="99" t="s">
        <v>500</v>
      </c>
      <c r="C66" s="64"/>
      <c r="D66" s="65"/>
      <c r="E66" s="65"/>
    </row>
    <row r="67" spans="1:6" ht="18" customHeight="1" x14ac:dyDescent="0.25">
      <c r="A67" s="67" t="s">
        <v>501</v>
      </c>
      <c r="B67" s="99" t="s">
        <v>502</v>
      </c>
      <c r="C67" s="64"/>
      <c r="D67" s="65"/>
      <c r="E67" s="65"/>
    </row>
    <row r="68" spans="1:6" ht="18" customHeight="1" x14ac:dyDescent="0.25">
      <c r="A68" s="67" t="s">
        <v>503</v>
      </c>
      <c r="B68" s="99" t="s">
        <v>504</v>
      </c>
      <c r="C68" s="64"/>
      <c r="D68" s="65"/>
      <c r="E68" s="65"/>
    </row>
    <row r="69" spans="1:6" ht="18" customHeight="1" x14ac:dyDescent="0.25">
      <c r="A69" s="67" t="s">
        <v>505</v>
      </c>
      <c r="B69" s="99" t="s">
        <v>506</v>
      </c>
      <c r="C69" s="64"/>
      <c r="D69" s="65"/>
      <c r="E69" s="65"/>
    </row>
    <row r="70" spans="1:6" ht="18" customHeight="1" x14ac:dyDescent="0.25">
      <c r="A70" s="67" t="s">
        <v>507</v>
      </c>
      <c r="B70" s="99" t="s">
        <v>508</v>
      </c>
      <c r="C70" s="64"/>
      <c r="D70" s="65"/>
      <c r="E70" s="65"/>
    </row>
    <row r="71" spans="1:6" ht="18" customHeight="1" x14ac:dyDescent="0.25">
      <c r="A71" s="67" t="s">
        <v>509</v>
      </c>
      <c r="B71" s="99" t="s">
        <v>510</v>
      </c>
      <c r="C71" s="64"/>
      <c r="D71" s="65"/>
      <c r="E71" s="65"/>
    </row>
    <row r="72" spans="1:6" ht="18" customHeight="1" x14ac:dyDescent="0.25">
      <c r="A72" s="67" t="s">
        <v>511</v>
      </c>
      <c r="B72" s="99" t="s">
        <v>512</v>
      </c>
      <c r="C72" s="64"/>
      <c r="D72" s="65"/>
      <c r="E72" s="65"/>
    </row>
    <row r="73" spans="1:6" ht="18" customHeight="1" x14ac:dyDescent="0.25">
      <c r="A73" s="67" t="s">
        <v>513</v>
      </c>
      <c r="B73" s="100" t="s">
        <v>514</v>
      </c>
      <c r="C73" s="64"/>
      <c r="D73" s="65"/>
      <c r="E73" s="65"/>
    </row>
    <row r="74" spans="1:6" ht="18" customHeight="1" x14ac:dyDescent="0.25">
      <c r="A74" s="67" t="s">
        <v>1696</v>
      </c>
      <c r="B74" s="100" t="s">
        <v>1697</v>
      </c>
      <c r="C74" s="64"/>
      <c r="D74" s="65"/>
      <c r="E74" s="65"/>
    </row>
    <row r="75" spans="1:6" s="98" customFormat="1" ht="24.75" customHeight="1" x14ac:dyDescent="0.25">
      <c r="A75" s="78" t="s">
        <v>515</v>
      </c>
      <c r="B75" s="55" t="s">
        <v>516</v>
      </c>
      <c r="C75" s="79" t="s">
        <v>524</v>
      </c>
      <c r="D75" s="75">
        <f>SUM(D76:D77)</f>
        <v>0</v>
      </c>
      <c r="E75" s="75">
        <f>SUM(E76:E77)</f>
        <v>0</v>
      </c>
      <c r="F75" s="97"/>
    </row>
    <row r="76" spans="1:6" ht="18" customHeight="1" x14ac:dyDescent="0.25">
      <c r="A76" s="67" t="s">
        <v>518</v>
      </c>
      <c r="B76" s="99" t="s">
        <v>519</v>
      </c>
      <c r="C76" s="64"/>
      <c r="D76" s="65"/>
      <c r="E76" s="65"/>
    </row>
    <row r="77" spans="1:6" s="98" customFormat="1" ht="18" customHeight="1" x14ac:dyDescent="0.25">
      <c r="A77" s="78" t="s">
        <v>520</v>
      </c>
      <c r="B77" s="55" t="s">
        <v>521</v>
      </c>
      <c r="C77" s="79"/>
      <c r="D77" s="75"/>
      <c r="E77" s="75"/>
      <c r="F77" s="97"/>
    </row>
    <row r="78" spans="1:6" ht="18" customHeight="1" x14ac:dyDescent="0.25">
      <c r="A78" s="58" t="s">
        <v>522</v>
      </c>
      <c r="B78" s="59" t="s">
        <v>523</v>
      </c>
      <c r="C78" s="60" t="s">
        <v>533</v>
      </c>
      <c r="D78" s="61">
        <f>SUM(D79:D81)</f>
        <v>28532.495859999995</v>
      </c>
      <c r="E78" s="61">
        <f>SUM(E79:E81)</f>
        <v>14587.854810000001</v>
      </c>
      <c r="F78" s="43"/>
    </row>
    <row r="79" spans="1:6" ht="18" customHeight="1" x14ac:dyDescent="0.25">
      <c r="A79" s="67" t="s">
        <v>525</v>
      </c>
      <c r="B79" s="99" t="s">
        <v>526</v>
      </c>
      <c r="C79" s="64"/>
      <c r="D79" s="65">
        <v>5261.2201399999994</v>
      </c>
      <c r="E79" s="65">
        <v>1986.7686200000001</v>
      </c>
    </row>
    <row r="80" spans="1:6" ht="18" customHeight="1" x14ac:dyDescent="0.25">
      <c r="A80" s="67" t="s">
        <v>527</v>
      </c>
      <c r="B80" s="99" t="s">
        <v>528</v>
      </c>
      <c r="C80" s="64"/>
      <c r="D80" s="65"/>
      <c r="E80" s="65"/>
    </row>
    <row r="81" spans="1:6" ht="18" customHeight="1" x14ac:dyDescent="0.25">
      <c r="A81" s="67" t="s">
        <v>529</v>
      </c>
      <c r="B81" s="99" t="s">
        <v>530</v>
      </c>
      <c r="C81" s="64"/>
      <c r="D81" s="65">
        <v>23271.275719999998</v>
      </c>
      <c r="E81" s="65">
        <v>12601.08619</v>
      </c>
    </row>
    <row r="82" spans="1:6" ht="18" customHeight="1" x14ac:dyDescent="0.25">
      <c r="A82" s="58" t="s">
        <v>531</v>
      </c>
      <c r="B82" s="59" t="s">
        <v>532</v>
      </c>
      <c r="C82" s="60" t="s">
        <v>542</v>
      </c>
      <c r="D82" s="61">
        <f>SUM(D83:D85)</f>
        <v>41920.692479999998</v>
      </c>
      <c r="E82" s="61">
        <f>SUM(E83:E85)</f>
        <v>43022.292359999999</v>
      </c>
      <c r="F82" s="43"/>
    </row>
    <row r="83" spans="1:6" ht="18" customHeight="1" x14ac:dyDescent="0.25">
      <c r="A83" s="67" t="s">
        <v>534</v>
      </c>
      <c r="B83" s="99" t="s">
        <v>535</v>
      </c>
      <c r="C83" s="64"/>
      <c r="D83" s="65">
        <v>41920.692479999998</v>
      </c>
      <c r="E83" s="65">
        <v>43022.292359999999</v>
      </c>
    </row>
    <row r="84" spans="1:6" ht="18" customHeight="1" x14ac:dyDescent="0.25">
      <c r="A84" s="67" t="s">
        <v>536</v>
      </c>
      <c r="B84" s="99" t="s">
        <v>537</v>
      </c>
      <c r="C84" s="64"/>
      <c r="D84" s="65"/>
      <c r="E84" s="65"/>
    </row>
    <row r="85" spans="1:6" ht="18" customHeight="1" x14ac:dyDescent="0.25">
      <c r="A85" s="67" t="s">
        <v>538</v>
      </c>
      <c r="B85" s="99" t="s">
        <v>539</v>
      </c>
      <c r="C85" s="64"/>
      <c r="D85" s="65"/>
      <c r="E85" s="65"/>
    </row>
    <row r="86" spans="1:6" ht="18" customHeight="1" x14ac:dyDescent="0.25">
      <c r="A86" s="58" t="s">
        <v>540</v>
      </c>
      <c r="B86" s="59" t="s">
        <v>541</v>
      </c>
      <c r="C86" s="60" t="s">
        <v>559</v>
      </c>
      <c r="D86" s="61">
        <f>SUM(D87:D92)</f>
        <v>0</v>
      </c>
      <c r="E86" s="61">
        <f>SUM(E87:E92)</f>
        <v>0</v>
      </c>
      <c r="F86" s="43"/>
    </row>
    <row r="87" spans="1:6" ht="18" customHeight="1" x14ac:dyDescent="0.25">
      <c r="A87" s="67" t="s">
        <v>543</v>
      </c>
      <c r="B87" s="99" t="s">
        <v>544</v>
      </c>
      <c r="C87" s="64"/>
      <c r="D87" s="65"/>
      <c r="E87" s="65"/>
    </row>
    <row r="88" spans="1:6" ht="18" customHeight="1" x14ac:dyDescent="0.25">
      <c r="A88" s="67" t="s">
        <v>545</v>
      </c>
      <c r="B88" s="99" t="s">
        <v>546</v>
      </c>
      <c r="C88" s="64"/>
      <c r="D88" s="65"/>
      <c r="E88" s="65"/>
    </row>
    <row r="89" spans="1:6" ht="18" customHeight="1" x14ac:dyDescent="0.25">
      <c r="A89" s="67" t="s">
        <v>547</v>
      </c>
      <c r="B89" s="99" t="s">
        <v>548</v>
      </c>
      <c r="C89" s="64"/>
      <c r="D89" s="65"/>
      <c r="E89" s="65"/>
    </row>
    <row r="90" spans="1:6" ht="18" customHeight="1" x14ac:dyDescent="0.25">
      <c r="A90" s="67" t="s">
        <v>549</v>
      </c>
      <c r="B90" s="99" t="s">
        <v>550</v>
      </c>
      <c r="C90" s="64"/>
      <c r="D90" s="65"/>
      <c r="E90" s="65"/>
    </row>
    <row r="91" spans="1:6" ht="18" customHeight="1" x14ac:dyDescent="0.25">
      <c r="A91" s="67" t="s">
        <v>551</v>
      </c>
      <c r="B91" s="99" t="s">
        <v>552</v>
      </c>
      <c r="C91" s="64"/>
      <c r="D91" s="65"/>
      <c r="E91" s="65"/>
    </row>
    <row r="92" spans="1:6" ht="18" customHeight="1" x14ac:dyDescent="0.25">
      <c r="A92" s="67" t="s">
        <v>553</v>
      </c>
      <c r="B92" s="99" t="s">
        <v>554</v>
      </c>
      <c r="C92" s="64"/>
      <c r="D92" s="65"/>
      <c r="E92" s="65"/>
    </row>
    <row r="93" spans="1:6" s="98" customFormat="1" ht="18" customHeight="1" x14ac:dyDescent="0.25">
      <c r="A93" s="78" t="s">
        <v>555</v>
      </c>
      <c r="B93" s="55" t="s">
        <v>556</v>
      </c>
      <c r="C93" s="79"/>
      <c r="D93" s="75"/>
      <c r="E93" s="75"/>
      <c r="F93" s="97"/>
    </row>
    <row r="94" spans="1:6" ht="18" customHeight="1" x14ac:dyDescent="0.25">
      <c r="A94" s="58" t="s">
        <v>557</v>
      </c>
      <c r="B94" s="59" t="s">
        <v>558</v>
      </c>
      <c r="C94" s="60" t="s">
        <v>567</v>
      </c>
      <c r="D94" s="61">
        <f>SUM(D95:D97)</f>
        <v>20317.693360000001</v>
      </c>
      <c r="E94" s="61">
        <f>SUM(E95:E97)</f>
        <v>21430.029569999999</v>
      </c>
      <c r="F94" s="43"/>
    </row>
    <row r="95" spans="1:6" ht="18" customHeight="1" x14ac:dyDescent="0.25">
      <c r="A95" s="67" t="s">
        <v>560</v>
      </c>
      <c r="B95" s="99" t="s">
        <v>561</v>
      </c>
      <c r="C95" s="64"/>
      <c r="D95" s="65"/>
      <c r="E95" s="65"/>
    </row>
    <row r="96" spans="1:6" ht="18" customHeight="1" x14ac:dyDescent="0.25">
      <c r="A96" s="67" t="s">
        <v>562</v>
      </c>
      <c r="B96" s="99" t="s">
        <v>563</v>
      </c>
      <c r="C96" s="64"/>
      <c r="D96" s="65">
        <v>20317.693360000001</v>
      </c>
      <c r="E96" s="65">
        <v>21430.029569999999</v>
      </c>
    </row>
    <row r="97" spans="1:6" ht="18" customHeight="1" x14ac:dyDescent="0.25">
      <c r="A97" s="67" t="s">
        <v>564</v>
      </c>
      <c r="B97" s="99" t="s">
        <v>565</v>
      </c>
      <c r="C97" s="64"/>
      <c r="D97" s="65"/>
      <c r="E97" s="65"/>
    </row>
    <row r="98" spans="1:6" ht="18" customHeight="1" x14ac:dyDescent="0.25">
      <c r="A98" s="58" t="s">
        <v>566</v>
      </c>
      <c r="B98" s="59" t="s">
        <v>303</v>
      </c>
      <c r="C98" s="60" t="s">
        <v>578</v>
      </c>
      <c r="D98" s="61">
        <f>SUM(D99:D101)</f>
        <v>4004209.2385</v>
      </c>
      <c r="E98" s="61">
        <f>SUM(E99:E101)</f>
        <v>3798869.108</v>
      </c>
      <c r="F98" s="43"/>
    </row>
    <row r="99" spans="1:6" ht="18" customHeight="1" x14ac:dyDescent="0.25">
      <c r="A99" s="67" t="s">
        <v>568</v>
      </c>
      <c r="B99" s="99" t="s">
        <v>569</v>
      </c>
      <c r="C99" s="64"/>
      <c r="D99" s="65"/>
      <c r="E99" s="65"/>
    </row>
    <row r="100" spans="1:6" ht="18" customHeight="1" x14ac:dyDescent="0.25">
      <c r="A100" s="67" t="s">
        <v>570</v>
      </c>
      <c r="B100" s="99" t="s">
        <v>571</v>
      </c>
      <c r="C100" s="64"/>
      <c r="D100" s="65">
        <v>4004209.2385</v>
      </c>
      <c r="E100" s="65">
        <v>3798869.108</v>
      </c>
    </row>
    <row r="101" spans="1:6" ht="18" customHeight="1" x14ac:dyDescent="0.25">
      <c r="A101" s="67" t="s">
        <v>572</v>
      </c>
      <c r="B101" s="99" t="s">
        <v>573</v>
      </c>
      <c r="C101" s="64"/>
      <c r="D101" s="65"/>
      <c r="E101" s="65"/>
    </row>
    <row r="102" spans="1:6" s="98" customFormat="1" ht="18" customHeight="1" x14ac:dyDescent="0.25">
      <c r="A102" s="78" t="s">
        <v>574</v>
      </c>
      <c r="B102" s="55" t="s">
        <v>575</v>
      </c>
      <c r="C102" s="79"/>
      <c r="D102" s="75"/>
      <c r="E102" s="75"/>
      <c r="F102" s="97"/>
    </row>
    <row r="103" spans="1:6" ht="18" customHeight="1" x14ac:dyDescent="0.25">
      <c r="A103" s="58" t="s">
        <v>576</v>
      </c>
      <c r="B103" s="59" t="s">
        <v>577</v>
      </c>
      <c r="C103" s="60" t="s">
        <v>593</v>
      </c>
      <c r="D103" s="61">
        <f>SUM(D104:D109)</f>
        <v>0</v>
      </c>
      <c r="E103" s="61">
        <f>SUM(E104:E109)</f>
        <v>0</v>
      </c>
      <c r="F103" s="43"/>
    </row>
    <row r="104" spans="1:6" ht="18" customHeight="1" x14ac:dyDescent="0.25">
      <c r="A104" s="67" t="s">
        <v>579</v>
      </c>
      <c r="B104" s="99" t="s">
        <v>580</v>
      </c>
      <c r="C104" s="64"/>
      <c r="D104" s="65"/>
      <c r="E104" s="65"/>
    </row>
    <row r="105" spans="1:6" ht="18" customHeight="1" x14ac:dyDescent="0.25">
      <c r="A105" s="67" t="s">
        <v>581</v>
      </c>
      <c r="B105" s="99" t="s">
        <v>582</v>
      </c>
      <c r="C105" s="64"/>
      <c r="D105" s="65"/>
      <c r="E105" s="65"/>
    </row>
    <row r="106" spans="1:6" ht="18" customHeight="1" x14ac:dyDescent="0.25">
      <c r="A106" s="67" t="s">
        <v>583</v>
      </c>
      <c r="B106" s="99" t="s">
        <v>584</v>
      </c>
      <c r="C106" s="64"/>
      <c r="D106" s="65"/>
      <c r="E106" s="65"/>
    </row>
    <row r="107" spans="1:6" ht="18" customHeight="1" x14ac:dyDescent="0.25">
      <c r="A107" s="67" t="s">
        <v>585</v>
      </c>
      <c r="B107" s="99" t="s">
        <v>586</v>
      </c>
      <c r="C107" s="64"/>
      <c r="D107" s="65"/>
      <c r="E107" s="65"/>
    </row>
    <row r="108" spans="1:6" ht="18" customHeight="1" x14ac:dyDescent="0.25">
      <c r="A108" s="67" t="s">
        <v>587</v>
      </c>
      <c r="B108" s="99" t="s">
        <v>588</v>
      </c>
      <c r="C108" s="64"/>
      <c r="D108" s="65"/>
      <c r="E108" s="65"/>
    </row>
    <row r="109" spans="1:6" ht="18" customHeight="1" x14ac:dyDescent="0.25">
      <c r="A109" s="67" t="s">
        <v>589</v>
      </c>
      <c r="B109" s="99" t="s">
        <v>590</v>
      </c>
      <c r="C109" s="64"/>
      <c r="D109" s="65"/>
      <c r="E109" s="65"/>
    </row>
    <row r="110" spans="1:6" ht="18" customHeight="1" x14ac:dyDescent="0.25">
      <c r="A110" s="58" t="s">
        <v>591</v>
      </c>
      <c r="B110" s="59" t="s">
        <v>592</v>
      </c>
      <c r="C110" s="60" t="s">
        <v>600</v>
      </c>
      <c r="D110" s="61">
        <f>SUM(D111:D112)</f>
        <v>0</v>
      </c>
      <c r="E110" s="61">
        <f>SUM(E111:E112)</f>
        <v>0</v>
      </c>
      <c r="F110" s="43"/>
    </row>
    <row r="111" spans="1:6" ht="18" customHeight="1" x14ac:dyDescent="0.25">
      <c r="A111" s="67" t="s">
        <v>594</v>
      </c>
      <c r="B111" s="99" t="s">
        <v>595</v>
      </c>
      <c r="C111" s="64"/>
      <c r="D111" s="65"/>
      <c r="E111" s="65"/>
    </row>
    <row r="112" spans="1:6" ht="18" customHeight="1" x14ac:dyDescent="0.25">
      <c r="A112" s="67" t="s">
        <v>596</v>
      </c>
      <c r="B112" s="100" t="s">
        <v>597</v>
      </c>
      <c r="C112" s="64"/>
      <c r="D112" s="65"/>
      <c r="E112" s="65"/>
    </row>
    <row r="113" spans="1:6" ht="18" customHeight="1" x14ac:dyDescent="0.25">
      <c r="A113" s="58" t="s">
        <v>598</v>
      </c>
      <c r="B113" s="59" t="s">
        <v>599</v>
      </c>
      <c r="C113" s="60" t="s">
        <v>613</v>
      </c>
      <c r="D113" s="61">
        <f>SUM(D114:D118)</f>
        <v>0</v>
      </c>
      <c r="E113" s="61">
        <f>SUM(E114:E118)</f>
        <v>0</v>
      </c>
      <c r="F113" s="43"/>
    </row>
    <row r="114" spans="1:6" ht="18" customHeight="1" x14ac:dyDescent="0.25">
      <c r="A114" s="67" t="s">
        <v>601</v>
      </c>
      <c r="B114" s="100" t="s">
        <v>602</v>
      </c>
      <c r="C114" s="64"/>
      <c r="D114" s="65"/>
      <c r="E114" s="65"/>
    </row>
    <row r="115" spans="1:6" ht="18" customHeight="1" x14ac:dyDescent="0.25">
      <c r="A115" s="67" t="s">
        <v>603</v>
      </c>
      <c r="B115" s="100" t="s">
        <v>604</v>
      </c>
      <c r="C115" s="64"/>
      <c r="D115" s="65"/>
      <c r="E115" s="65"/>
    </row>
    <row r="116" spans="1:6" ht="24.75" customHeight="1" x14ac:dyDescent="0.25">
      <c r="A116" s="67" t="s">
        <v>605</v>
      </c>
      <c r="B116" s="99" t="s">
        <v>606</v>
      </c>
      <c r="C116" s="64"/>
      <c r="D116" s="65"/>
      <c r="E116" s="65"/>
    </row>
    <row r="117" spans="1:6" ht="18" customHeight="1" x14ac:dyDescent="0.25">
      <c r="A117" s="67" t="s">
        <v>607</v>
      </c>
      <c r="B117" s="99" t="s">
        <v>608</v>
      </c>
      <c r="C117" s="64"/>
      <c r="D117" s="65"/>
      <c r="E117" s="65"/>
    </row>
    <row r="118" spans="1:6" ht="24.75" customHeight="1" x14ac:dyDescent="0.25">
      <c r="A118" s="67" t="s">
        <v>609</v>
      </c>
      <c r="B118" s="99" t="s">
        <v>610</v>
      </c>
      <c r="C118" s="64"/>
      <c r="D118" s="65"/>
      <c r="E118" s="65"/>
    </row>
    <row r="119" spans="1:6" ht="18" customHeight="1" x14ac:dyDescent="0.25">
      <c r="A119" s="58" t="s">
        <v>611</v>
      </c>
      <c r="B119" s="59" t="s">
        <v>612</v>
      </c>
      <c r="C119" s="60" t="s">
        <v>622</v>
      </c>
      <c r="D119" s="61">
        <f>SUM(D120:D122)</f>
        <v>0</v>
      </c>
      <c r="E119" s="61">
        <f>SUM(E120:E122)</f>
        <v>0</v>
      </c>
      <c r="F119" s="43"/>
    </row>
    <row r="120" spans="1:6" ht="18" customHeight="1" x14ac:dyDescent="0.25">
      <c r="A120" s="67" t="s">
        <v>614</v>
      </c>
      <c r="B120" s="100" t="s">
        <v>615</v>
      </c>
      <c r="C120" s="64"/>
      <c r="D120" s="65"/>
      <c r="E120" s="65"/>
    </row>
    <row r="121" spans="1:6" ht="18" customHeight="1" x14ac:dyDescent="0.25">
      <c r="A121" s="67" t="s">
        <v>616</v>
      </c>
      <c r="B121" s="100" t="s">
        <v>617</v>
      </c>
      <c r="C121" s="64"/>
      <c r="D121" s="65"/>
      <c r="E121" s="65"/>
    </row>
    <row r="122" spans="1:6" ht="18" customHeight="1" x14ac:dyDescent="0.25">
      <c r="A122" s="67" t="s">
        <v>618</v>
      </c>
      <c r="B122" s="100" t="s">
        <v>619</v>
      </c>
      <c r="C122" s="64"/>
      <c r="D122" s="65"/>
      <c r="E122" s="65"/>
    </row>
    <row r="123" spans="1:6" ht="18" customHeight="1" x14ac:dyDescent="0.25">
      <c r="A123" s="58" t="s">
        <v>620</v>
      </c>
      <c r="B123" s="59" t="s">
        <v>621</v>
      </c>
      <c r="C123" s="60" t="s">
        <v>633</v>
      </c>
      <c r="D123" s="61">
        <f>SUM(D124:D127)</f>
        <v>0</v>
      </c>
      <c r="E123" s="61">
        <f>SUM(E124:E127)</f>
        <v>0</v>
      </c>
      <c r="F123" s="43"/>
    </row>
    <row r="124" spans="1:6" ht="18" customHeight="1" x14ac:dyDescent="0.25">
      <c r="A124" s="67" t="s">
        <v>623</v>
      </c>
      <c r="B124" s="99" t="s">
        <v>624</v>
      </c>
      <c r="C124" s="64"/>
      <c r="D124" s="65"/>
      <c r="E124" s="65"/>
    </row>
    <row r="125" spans="1:6" ht="18" customHeight="1" x14ac:dyDescent="0.25">
      <c r="A125" s="67" t="s">
        <v>625</v>
      </c>
      <c r="B125" s="99" t="s">
        <v>626</v>
      </c>
      <c r="C125" s="64"/>
      <c r="D125" s="65"/>
      <c r="E125" s="65"/>
    </row>
    <row r="126" spans="1:6" ht="18" customHeight="1" x14ac:dyDescent="0.25">
      <c r="A126" s="67" t="s">
        <v>627</v>
      </c>
      <c r="B126" s="100" t="s">
        <v>628</v>
      </c>
      <c r="C126" s="64"/>
      <c r="D126" s="65"/>
      <c r="E126" s="65"/>
    </row>
    <row r="127" spans="1:6" ht="18" customHeight="1" x14ac:dyDescent="0.25">
      <c r="A127" s="67" t="s">
        <v>629</v>
      </c>
      <c r="B127" s="99" t="s">
        <v>630</v>
      </c>
      <c r="C127" s="64"/>
      <c r="D127" s="65"/>
      <c r="E127" s="65"/>
    </row>
    <row r="128" spans="1:6" ht="24.75" customHeight="1" x14ac:dyDescent="0.25">
      <c r="A128" s="58" t="s">
        <v>631</v>
      </c>
      <c r="B128" s="59" t="s">
        <v>632</v>
      </c>
      <c r="C128" s="60" t="s">
        <v>640</v>
      </c>
      <c r="D128" s="61">
        <f>SUM(D129:D130)</f>
        <v>0</v>
      </c>
      <c r="E128" s="61">
        <f>SUM(E129:E130)</f>
        <v>0</v>
      </c>
      <c r="F128" s="43"/>
    </row>
    <row r="129" spans="1:6" ht="18" customHeight="1" x14ac:dyDescent="0.25">
      <c r="A129" s="67" t="s">
        <v>634</v>
      </c>
      <c r="B129" s="99" t="s">
        <v>635</v>
      </c>
      <c r="C129" s="64"/>
      <c r="D129" s="65"/>
      <c r="E129" s="65"/>
    </row>
    <row r="130" spans="1:6" ht="18" customHeight="1" x14ac:dyDescent="0.25">
      <c r="A130" s="67" t="s">
        <v>636</v>
      </c>
      <c r="B130" s="99" t="s">
        <v>637</v>
      </c>
      <c r="C130" s="64"/>
      <c r="D130" s="101"/>
      <c r="E130" s="101"/>
    </row>
    <row r="131" spans="1:6" ht="18" customHeight="1" x14ac:dyDescent="0.25">
      <c r="A131" s="58" t="s">
        <v>638</v>
      </c>
      <c r="B131" s="59" t="s">
        <v>639</v>
      </c>
      <c r="C131" s="60" t="s">
        <v>650</v>
      </c>
      <c r="D131" s="61">
        <f>SUM(D132)</f>
        <v>402.27242000000001</v>
      </c>
      <c r="E131" s="61">
        <f>SUM(E132)</f>
        <v>249.54784000000001</v>
      </c>
      <c r="F131" s="43"/>
    </row>
    <row r="132" spans="1:6" ht="18" customHeight="1" x14ac:dyDescent="0.25">
      <c r="A132" s="67" t="s">
        <v>641</v>
      </c>
      <c r="B132" s="99" t="s">
        <v>642</v>
      </c>
      <c r="C132" s="64"/>
      <c r="D132" s="65">
        <v>402.27242000000001</v>
      </c>
      <c r="E132" s="65">
        <v>249.54784000000001</v>
      </c>
    </row>
    <row r="133" spans="1:6" ht="18" customHeight="1" x14ac:dyDescent="0.25">
      <c r="A133" s="105"/>
      <c r="B133" s="106" t="s">
        <v>643</v>
      </c>
      <c r="C133" s="81"/>
      <c r="D133" s="77">
        <f>+D131+D128+D123+D119+D113+D110+D103+D98+D94+D86+D82+D78+D75+D64+D61+D57+D54+D51+D47+D40+D37+D33+D30+D26+D22+D15+D10+D45</f>
        <v>5666220.3547900002</v>
      </c>
      <c r="E133" s="77">
        <f>+E131+E128+E123+E119+E113+E110+E103+E98+E94+E86+E82+E78+E75+E64+E61+E57+E54+E51+E47+E40+E37+E33+E30+E26+E22+E15+E10+E45</f>
        <v>5551739.5597599996</v>
      </c>
    </row>
    <row r="134" spans="1:6" ht="12.75" customHeight="1" x14ac:dyDescent="0.25">
      <c r="A134" s="45"/>
      <c r="B134" s="102"/>
      <c r="C134" s="44"/>
      <c r="D134" s="43"/>
      <c r="E134" s="43"/>
    </row>
    <row r="135" spans="1:6" s="98" customFormat="1" ht="18" customHeight="1" x14ac:dyDescent="0.25">
      <c r="A135" s="96" t="s">
        <v>644</v>
      </c>
      <c r="B135" s="51" t="s">
        <v>645</v>
      </c>
      <c r="C135" s="81"/>
      <c r="D135" s="82"/>
      <c r="E135" s="82"/>
      <c r="F135" s="97"/>
    </row>
    <row r="136" spans="1:6" s="98" customFormat="1" ht="18" customHeight="1" x14ac:dyDescent="0.25">
      <c r="A136" s="78" t="s">
        <v>646</v>
      </c>
      <c r="B136" s="55" t="s">
        <v>647</v>
      </c>
      <c r="C136" s="79"/>
      <c r="D136" s="75"/>
      <c r="E136" s="75"/>
      <c r="F136" s="97"/>
    </row>
    <row r="137" spans="1:6" ht="18" customHeight="1" x14ac:dyDescent="0.25">
      <c r="A137" s="58" t="s">
        <v>648</v>
      </c>
      <c r="B137" s="59" t="s">
        <v>649</v>
      </c>
      <c r="C137" s="60" t="s">
        <v>669</v>
      </c>
      <c r="D137" s="61">
        <f>SUM(D138:D145)</f>
        <v>1284241.3287300002</v>
      </c>
      <c r="E137" s="61">
        <f>SUM(E138:E145)</f>
        <v>1206265.9965300001</v>
      </c>
      <c r="F137" s="43"/>
    </row>
    <row r="138" spans="1:6" ht="18" customHeight="1" x14ac:dyDescent="0.25">
      <c r="A138" s="67" t="s">
        <v>651</v>
      </c>
      <c r="B138" s="99" t="s">
        <v>652</v>
      </c>
      <c r="C138" s="64"/>
      <c r="D138" s="65">
        <v>746186.01161000005</v>
      </c>
      <c r="E138" s="65">
        <v>771604.11683000007</v>
      </c>
    </row>
    <row r="139" spans="1:6" ht="18" customHeight="1" x14ac:dyDescent="0.25">
      <c r="A139" s="67" t="s">
        <v>653</v>
      </c>
      <c r="B139" s="99" t="s">
        <v>654</v>
      </c>
      <c r="C139" s="64"/>
      <c r="D139" s="65">
        <v>77287.62543</v>
      </c>
      <c r="E139" s="65">
        <v>44659.353840000003</v>
      </c>
    </row>
    <row r="140" spans="1:6" ht="18" customHeight="1" x14ac:dyDescent="0.25">
      <c r="A140" s="67" t="s">
        <v>655</v>
      </c>
      <c r="B140" s="99" t="s">
        <v>656</v>
      </c>
      <c r="C140" s="64"/>
      <c r="D140" s="65">
        <v>261470.89327999999</v>
      </c>
      <c r="E140" s="65">
        <v>193785.66626</v>
      </c>
    </row>
    <row r="141" spans="1:6" ht="18" customHeight="1" x14ac:dyDescent="0.25">
      <c r="A141" s="67" t="s">
        <v>657</v>
      </c>
      <c r="B141" s="99" t="s">
        <v>658</v>
      </c>
      <c r="C141" s="64"/>
      <c r="D141" s="65">
        <v>176018.1011</v>
      </c>
      <c r="E141" s="65">
        <v>188707.19224999999</v>
      </c>
    </row>
    <row r="142" spans="1:6" ht="18" customHeight="1" x14ac:dyDescent="0.25">
      <c r="A142" s="67" t="s">
        <v>659</v>
      </c>
      <c r="B142" s="99" t="s">
        <v>660</v>
      </c>
      <c r="C142" s="64"/>
      <c r="D142" s="65">
        <v>165.46731</v>
      </c>
      <c r="E142" s="65">
        <v>7509.6673499999997</v>
      </c>
    </row>
    <row r="143" spans="1:6" ht="18" customHeight="1" x14ac:dyDescent="0.25">
      <c r="A143" s="67" t="s">
        <v>661</v>
      </c>
      <c r="B143" s="99" t="s">
        <v>662</v>
      </c>
      <c r="C143" s="64"/>
      <c r="D143" s="65">
        <v>23113.23</v>
      </c>
      <c r="E143" s="65"/>
    </row>
    <row r="144" spans="1:6" ht="18" customHeight="1" x14ac:dyDescent="0.25">
      <c r="A144" s="72" t="s">
        <v>663</v>
      </c>
      <c r="B144" s="100" t="s">
        <v>664</v>
      </c>
      <c r="C144" s="64"/>
      <c r="D144" s="65"/>
      <c r="E144" s="65"/>
    </row>
    <row r="145" spans="1:6" ht="18" customHeight="1" x14ac:dyDescent="0.25">
      <c r="A145" s="67" t="s">
        <v>665</v>
      </c>
      <c r="B145" s="99" t="s">
        <v>666</v>
      </c>
      <c r="C145" s="64"/>
      <c r="D145" s="65"/>
      <c r="E145" s="65"/>
    </row>
    <row r="146" spans="1:6" ht="18" customHeight="1" x14ac:dyDescent="0.25">
      <c r="A146" s="58" t="s">
        <v>667</v>
      </c>
      <c r="B146" s="59" t="s">
        <v>668</v>
      </c>
      <c r="C146" s="60" t="s">
        <v>689</v>
      </c>
      <c r="D146" s="61">
        <f>SUM(D147:D155)</f>
        <v>3548386.6926100003</v>
      </c>
      <c r="E146" s="61">
        <f>SUM(E147:E155)</f>
        <v>2587764.86564</v>
      </c>
      <c r="F146" s="43"/>
    </row>
    <row r="147" spans="1:6" ht="18" customHeight="1" x14ac:dyDescent="0.25">
      <c r="A147" s="67" t="s">
        <v>670</v>
      </c>
      <c r="B147" s="99" t="s">
        <v>532</v>
      </c>
      <c r="C147" s="64"/>
      <c r="D147" s="65">
        <v>177278.17716999998</v>
      </c>
      <c r="E147" s="160">
        <v>109120.73890000001</v>
      </c>
    </row>
    <row r="148" spans="1:6" ht="18" customHeight="1" x14ac:dyDescent="0.25">
      <c r="A148" s="67" t="s">
        <v>671</v>
      </c>
      <c r="B148" s="99" t="s">
        <v>672</v>
      </c>
      <c r="C148" s="64"/>
      <c r="D148" s="65">
        <v>177713.30882000001</v>
      </c>
      <c r="E148" s="160">
        <v>154694.32708000002</v>
      </c>
    </row>
    <row r="149" spans="1:6" ht="18" customHeight="1" x14ac:dyDescent="0.25">
      <c r="A149" s="67" t="s">
        <v>673</v>
      </c>
      <c r="B149" s="99" t="s">
        <v>674</v>
      </c>
      <c r="C149" s="64"/>
      <c r="D149" s="65">
        <v>37714.108270000004</v>
      </c>
      <c r="E149" s="160">
        <v>16089.369640000001</v>
      </c>
    </row>
    <row r="150" spans="1:6" ht="18" customHeight="1" x14ac:dyDescent="0.25">
      <c r="A150" s="67" t="s">
        <v>675</v>
      </c>
      <c r="B150" s="99" t="s">
        <v>676</v>
      </c>
      <c r="C150" s="64"/>
      <c r="D150" s="65">
        <v>119626.0661</v>
      </c>
      <c r="E150" s="160">
        <v>82373.194909999991</v>
      </c>
    </row>
    <row r="151" spans="1:6" ht="18" customHeight="1" x14ac:dyDescent="0.25">
      <c r="A151" s="67" t="s">
        <v>677</v>
      </c>
      <c r="B151" s="99" t="s">
        <v>678</v>
      </c>
      <c r="C151" s="64"/>
      <c r="D151" s="65">
        <v>8797.1179700000012</v>
      </c>
      <c r="E151" s="160">
        <v>16163.10361</v>
      </c>
    </row>
    <row r="152" spans="1:6" ht="18" customHeight="1" x14ac:dyDescent="0.25">
      <c r="A152" s="67" t="s">
        <v>679</v>
      </c>
      <c r="B152" s="99" t="s">
        <v>680</v>
      </c>
      <c r="C152" s="64"/>
      <c r="D152" s="65">
        <v>53701.059270000005</v>
      </c>
      <c r="E152" s="160">
        <v>53648.967920000003</v>
      </c>
    </row>
    <row r="153" spans="1:6" ht="18" customHeight="1" x14ac:dyDescent="0.25">
      <c r="A153" s="67" t="s">
        <v>681</v>
      </c>
      <c r="B153" s="99" t="s">
        <v>682</v>
      </c>
      <c r="C153" s="64"/>
      <c r="D153" s="65">
        <v>0</v>
      </c>
      <c r="E153" s="160">
        <v>2047.25</v>
      </c>
    </row>
    <row r="154" spans="1:6" ht="18" customHeight="1" x14ac:dyDescent="0.25">
      <c r="A154" s="67" t="s">
        <v>683</v>
      </c>
      <c r="B154" s="99" t="s">
        <v>684</v>
      </c>
      <c r="C154" s="64"/>
      <c r="D154" s="65">
        <v>2973406.8550100001</v>
      </c>
      <c r="E154" s="160">
        <v>2153627.9135799999</v>
      </c>
    </row>
    <row r="155" spans="1:6" ht="18" customHeight="1" x14ac:dyDescent="0.25">
      <c r="A155" s="67" t="s">
        <v>685</v>
      </c>
      <c r="B155" s="99" t="s">
        <v>686</v>
      </c>
      <c r="C155" s="64"/>
      <c r="D155" s="65">
        <v>150</v>
      </c>
      <c r="E155" s="160"/>
    </row>
    <row r="156" spans="1:6" ht="18" customHeight="1" x14ac:dyDescent="0.25">
      <c r="A156" s="58" t="s">
        <v>687</v>
      </c>
      <c r="B156" s="59" t="s">
        <v>688</v>
      </c>
      <c r="C156" s="60" t="s">
        <v>702</v>
      </c>
      <c r="D156" s="61">
        <f>SUM(D157:D161)</f>
        <v>539311.42584000004</v>
      </c>
      <c r="E156" s="61">
        <f>SUM(E157:E161)</f>
        <v>549424.95826999994</v>
      </c>
      <c r="F156" s="43"/>
    </row>
    <row r="157" spans="1:6" ht="18" customHeight="1" x14ac:dyDescent="0.25">
      <c r="A157" s="67" t="s">
        <v>690</v>
      </c>
      <c r="B157" s="99" t="s">
        <v>691</v>
      </c>
      <c r="C157" s="64"/>
      <c r="D157" s="65">
        <v>169525.80799999999</v>
      </c>
      <c r="E157" s="65">
        <v>188720.10793999999</v>
      </c>
    </row>
    <row r="158" spans="1:6" ht="18" customHeight="1" x14ac:dyDescent="0.25">
      <c r="A158" s="67" t="s">
        <v>692</v>
      </c>
      <c r="B158" s="99" t="s">
        <v>693</v>
      </c>
      <c r="C158" s="64"/>
      <c r="D158" s="65">
        <v>8106.78</v>
      </c>
      <c r="E158" s="65">
        <v>4771.4999000000007</v>
      </c>
    </row>
    <row r="159" spans="1:6" ht="18" customHeight="1" x14ac:dyDescent="0.25">
      <c r="A159" s="67" t="s">
        <v>694</v>
      </c>
      <c r="B159" s="99" t="s">
        <v>695</v>
      </c>
      <c r="C159" s="64"/>
      <c r="D159" s="65">
        <v>182412.73678000001</v>
      </c>
      <c r="E159" s="65">
        <v>183859.43521</v>
      </c>
    </row>
    <row r="160" spans="1:6" ht="18" customHeight="1" x14ac:dyDescent="0.25">
      <c r="A160" s="67" t="s">
        <v>696</v>
      </c>
      <c r="B160" s="99" t="s">
        <v>697</v>
      </c>
      <c r="C160" s="64"/>
      <c r="D160" s="65">
        <v>152345.66727999999</v>
      </c>
      <c r="E160" s="65">
        <v>143215.97021</v>
      </c>
    </row>
    <row r="161" spans="1:6" ht="18" customHeight="1" x14ac:dyDescent="0.25">
      <c r="A161" s="67" t="s">
        <v>698</v>
      </c>
      <c r="B161" s="99" t="s">
        <v>699</v>
      </c>
      <c r="C161" s="64"/>
      <c r="D161" s="65">
        <v>26920.433779999999</v>
      </c>
      <c r="E161" s="65">
        <v>28857.945010000003</v>
      </c>
    </row>
    <row r="162" spans="1:6" ht="18" customHeight="1" x14ac:dyDescent="0.25">
      <c r="A162" s="58" t="s">
        <v>700</v>
      </c>
      <c r="B162" s="59" t="s">
        <v>701</v>
      </c>
      <c r="C162" s="60" t="s">
        <v>709</v>
      </c>
      <c r="D162" s="61">
        <f>SUM(D163:D164)</f>
        <v>176031.81542</v>
      </c>
      <c r="E162" s="61">
        <f>SUM(E163:E164)</f>
        <v>217918.48166999998</v>
      </c>
      <c r="F162" s="43"/>
    </row>
    <row r="163" spans="1:6" ht="18" customHeight="1" x14ac:dyDescent="0.25">
      <c r="A163" s="67" t="s">
        <v>703</v>
      </c>
      <c r="B163" s="100" t="s">
        <v>704</v>
      </c>
      <c r="C163" s="64"/>
      <c r="D163" s="65">
        <v>176031.81542</v>
      </c>
      <c r="E163" s="65">
        <v>217918.48166999998</v>
      </c>
    </row>
    <row r="164" spans="1:6" ht="18" customHeight="1" x14ac:dyDescent="0.25">
      <c r="A164" s="67" t="s">
        <v>705</v>
      </c>
      <c r="B164" s="100" t="s">
        <v>706</v>
      </c>
      <c r="C164" s="64"/>
      <c r="D164" s="65"/>
      <c r="E164" s="65"/>
    </row>
    <row r="165" spans="1:6" ht="18" customHeight="1" x14ac:dyDescent="0.25">
      <c r="A165" s="58" t="s">
        <v>707</v>
      </c>
      <c r="B165" s="59" t="s">
        <v>708</v>
      </c>
      <c r="C165" s="60" t="s">
        <v>716</v>
      </c>
      <c r="D165" s="61">
        <f>SUM(D166:D167)</f>
        <v>155.08000000000001</v>
      </c>
      <c r="E165" s="61">
        <f>SUM(E166:E167)</f>
        <v>0</v>
      </c>
      <c r="F165" s="43"/>
    </row>
    <row r="166" spans="1:6" ht="18" customHeight="1" x14ac:dyDescent="0.25">
      <c r="A166" s="67" t="s">
        <v>710</v>
      </c>
      <c r="B166" s="100" t="s">
        <v>711</v>
      </c>
      <c r="C166" s="64"/>
      <c r="D166" s="65">
        <v>155.08000000000001</v>
      </c>
      <c r="E166" s="65">
        <v>0</v>
      </c>
    </row>
    <row r="167" spans="1:6" ht="18" customHeight="1" x14ac:dyDescent="0.25">
      <c r="A167" s="67" t="s">
        <v>712</v>
      </c>
      <c r="B167" s="100" t="s">
        <v>713</v>
      </c>
      <c r="C167" s="64"/>
      <c r="D167" s="65">
        <v>0</v>
      </c>
      <c r="E167" s="65">
        <v>0</v>
      </c>
    </row>
    <row r="168" spans="1:6" ht="18" customHeight="1" x14ac:dyDescent="0.25">
      <c r="A168" s="58" t="s">
        <v>714</v>
      </c>
      <c r="B168" s="59" t="s">
        <v>715</v>
      </c>
      <c r="C168" s="60" t="s">
        <v>725</v>
      </c>
      <c r="D168" s="61">
        <f>SUM(D169:D171)</f>
        <v>0</v>
      </c>
      <c r="E168" s="61">
        <f>SUM(E169:E171)</f>
        <v>0</v>
      </c>
      <c r="F168" s="43"/>
    </row>
    <row r="169" spans="1:6" ht="24.75" customHeight="1" x14ac:dyDescent="0.25">
      <c r="A169" s="67" t="s">
        <v>717</v>
      </c>
      <c r="B169" s="99" t="s">
        <v>718</v>
      </c>
      <c r="C169" s="64"/>
      <c r="D169" s="65">
        <v>0</v>
      </c>
      <c r="E169" s="65">
        <v>0</v>
      </c>
    </row>
    <row r="170" spans="1:6" ht="18" customHeight="1" x14ac:dyDescent="0.25">
      <c r="A170" s="67" t="s">
        <v>719</v>
      </c>
      <c r="B170" s="99" t="s">
        <v>720</v>
      </c>
      <c r="C170" s="64"/>
      <c r="D170" s="65">
        <v>0</v>
      </c>
      <c r="E170" s="65">
        <v>0</v>
      </c>
    </row>
    <row r="171" spans="1:6" ht="18" customHeight="1" x14ac:dyDescent="0.25">
      <c r="A171" s="67" t="s">
        <v>721</v>
      </c>
      <c r="B171" s="99" t="s">
        <v>722</v>
      </c>
      <c r="C171" s="64"/>
      <c r="D171" s="65">
        <v>0</v>
      </c>
      <c r="E171" s="65">
        <v>0</v>
      </c>
    </row>
    <row r="172" spans="1:6" ht="18" customHeight="1" x14ac:dyDescent="0.25">
      <c r="A172" s="58" t="s">
        <v>723</v>
      </c>
      <c r="B172" s="59" t="s">
        <v>724</v>
      </c>
      <c r="C172" s="60" t="s">
        <v>732</v>
      </c>
      <c r="D172" s="61">
        <f>SUM(D173:D174)</f>
        <v>0</v>
      </c>
      <c r="E172" s="61">
        <f>SUM(E173:E174)</f>
        <v>175377.89736999999</v>
      </c>
      <c r="F172" s="43"/>
    </row>
    <row r="173" spans="1:6" ht="18" customHeight="1" x14ac:dyDescent="0.25">
      <c r="A173" s="67" t="s">
        <v>726</v>
      </c>
      <c r="B173" s="100" t="s">
        <v>727</v>
      </c>
      <c r="C173" s="64"/>
      <c r="D173" s="65">
        <v>0</v>
      </c>
      <c r="E173" s="65">
        <v>0</v>
      </c>
    </row>
    <row r="174" spans="1:6" ht="18" customHeight="1" x14ac:dyDescent="0.25">
      <c r="A174" s="67" t="s">
        <v>728</v>
      </c>
      <c r="B174" s="100" t="s">
        <v>729</v>
      </c>
      <c r="C174" s="64"/>
      <c r="D174" s="65">
        <v>0</v>
      </c>
      <c r="E174" s="65">
        <v>175377.89736999999</v>
      </c>
    </row>
    <row r="175" spans="1:6" ht="18" customHeight="1" x14ac:dyDescent="0.25">
      <c r="A175" s="58" t="s">
        <v>730</v>
      </c>
      <c r="B175" s="59" t="s">
        <v>731</v>
      </c>
      <c r="C175" s="60" t="s">
        <v>745</v>
      </c>
      <c r="D175" s="61">
        <f>SUM(D176:D179)</f>
        <v>181.5</v>
      </c>
      <c r="E175" s="61">
        <f>SUM(E176:E179)</f>
        <v>0</v>
      </c>
      <c r="F175" s="43"/>
    </row>
    <row r="176" spans="1:6" ht="18" customHeight="1" x14ac:dyDescent="0.25">
      <c r="A176" s="67" t="s">
        <v>733</v>
      </c>
      <c r="B176" s="99" t="s">
        <v>734</v>
      </c>
      <c r="C176" s="64"/>
      <c r="D176" s="65">
        <v>181.5</v>
      </c>
      <c r="E176" s="65"/>
    </row>
    <row r="177" spans="1:6" ht="18" customHeight="1" x14ac:dyDescent="0.25">
      <c r="A177" s="67" t="s">
        <v>735</v>
      </c>
      <c r="B177" s="99" t="s">
        <v>736</v>
      </c>
      <c r="C177" s="64"/>
      <c r="D177" s="65"/>
      <c r="E177" s="65"/>
    </row>
    <row r="178" spans="1:6" ht="18" customHeight="1" x14ac:dyDescent="0.25">
      <c r="A178" s="67" t="s">
        <v>737</v>
      </c>
      <c r="B178" s="100" t="s">
        <v>738</v>
      </c>
      <c r="C178" s="64"/>
      <c r="D178" s="65"/>
      <c r="E178" s="65"/>
    </row>
    <row r="179" spans="1:6" ht="18" customHeight="1" x14ac:dyDescent="0.25">
      <c r="A179" s="67" t="s">
        <v>739</v>
      </c>
      <c r="B179" s="99" t="s">
        <v>740</v>
      </c>
      <c r="C179" s="64"/>
      <c r="D179" s="65"/>
      <c r="E179" s="65"/>
    </row>
    <row r="180" spans="1:6" s="98" customFormat="1" ht="18" customHeight="1" x14ac:dyDescent="0.25">
      <c r="A180" s="78" t="s">
        <v>741</v>
      </c>
      <c r="B180" s="55" t="s">
        <v>742</v>
      </c>
      <c r="C180" s="79"/>
      <c r="D180" s="75"/>
      <c r="E180" s="75"/>
      <c r="F180" s="97"/>
    </row>
    <row r="181" spans="1:6" ht="18" customHeight="1" x14ac:dyDescent="0.25">
      <c r="A181" s="58" t="s">
        <v>743</v>
      </c>
      <c r="B181" s="59" t="s">
        <v>744</v>
      </c>
      <c r="C181" s="60" t="s">
        <v>756</v>
      </c>
      <c r="D181" s="61">
        <f>SUM(D182:D185)</f>
        <v>106997.67368000001</v>
      </c>
      <c r="E181" s="61">
        <f>SUM(E182:E185)</f>
        <v>86737.905559999999</v>
      </c>
      <c r="F181" s="43"/>
    </row>
    <row r="182" spans="1:6" ht="18" customHeight="1" x14ac:dyDescent="0.25">
      <c r="A182" s="67" t="s">
        <v>746</v>
      </c>
      <c r="B182" s="99" t="s">
        <v>747</v>
      </c>
      <c r="C182" s="64"/>
      <c r="D182" s="65"/>
      <c r="E182" s="65"/>
    </row>
    <row r="183" spans="1:6" ht="18" customHeight="1" x14ac:dyDescent="0.25">
      <c r="A183" s="67" t="s">
        <v>748</v>
      </c>
      <c r="B183" s="99" t="s">
        <v>749</v>
      </c>
      <c r="C183" s="64"/>
      <c r="D183" s="65">
        <v>106997.67368000001</v>
      </c>
      <c r="E183" s="65">
        <v>86737.905559999999</v>
      </c>
    </row>
    <row r="184" spans="1:6" ht="18" customHeight="1" x14ac:dyDescent="0.25">
      <c r="A184" s="67" t="s">
        <v>750</v>
      </c>
      <c r="B184" s="99" t="s">
        <v>751</v>
      </c>
      <c r="C184" s="64"/>
      <c r="D184" s="65"/>
      <c r="E184" s="65"/>
    </row>
    <row r="185" spans="1:6" ht="18" customHeight="1" x14ac:dyDescent="0.25">
      <c r="A185" s="67" t="s">
        <v>752</v>
      </c>
      <c r="B185" s="99" t="s">
        <v>753</v>
      </c>
      <c r="C185" s="64"/>
      <c r="D185" s="65"/>
      <c r="E185" s="65"/>
    </row>
    <row r="186" spans="1:6" ht="18" customHeight="1" x14ac:dyDescent="0.25">
      <c r="A186" s="58" t="s">
        <v>754</v>
      </c>
      <c r="B186" s="59" t="s">
        <v>755</v>
      </c>
      <c r="C186" s="60" t="s">
        <v>771</v>
      </c>
      <c r="D186" s="61">
        <f>SUM(D187:D191)</f>
        <v>0</v>
      </c>
      <c r="E186" s="61">
        <f>SUM(E187:E191)</f>
        <v>0</v>
      </c>
      <c r="F186" s="43"/>
    </row>
    <row r="187" spans="1:6" ht="18" customHeight="1" x14ac:dyDescent="0.25">
      <c r="A187" s="67" t="s">
        <v>757</v>
      </c>
      <c r="B187" s="99" t="s">
        <v>758</v>
      </c>
      <c r="C187" s="64"/>
      <c r="D187" s="65"/>
      <c r="E187" s="65"/>
    </row>
    <row r="188" spans="1:6" ht="18" customHeight="1" x14ac:dyDescent="0.25">
      <c r="A188" s="67" t="s">
        <v>759</v>
      </c>
      <c r="B188" s="100" t="s">
        <v>760</v>
      </c>
      <c r="C188" s="64"/>
      <c r="D188" s="65"/>
      <c r="E188" s="65"/>
    </row>
    <row r="189" spans="1:6" ht="18" customHeight="1" x14ac:dyDescent="0.25">
      <c r="A189" s="67" t="s">
        <v>761</v>
      </c>
      <c r="B189" s="99" t="s">
        <v>762</v>
      </c>
      <c r="C189" s="64"/>
      <c r="D189" s="65"/>
      <c r="E189" s="65"/>
    </row>
    <row r="190" spans="1:6" ht="18" customHeight="1" x14ac:dyDescent="0.25">
      <c r="A190" s="67" t="s">
        <v>763</v>
      </c>
      <c r="B190" s="99" t="s">
        <v>764</v>
      </c>
      <c r="C190" s="64"/>
      <c r="D190" s="65"/>
      <c r="E190" s="65"/>
    </row>
    <row r="191" spans="1:6" ht="18" customHeight="1" x14ac:dyDescent="0.25">
      <c r="A191" s="67" t="s">
        <v>765</v>
      </c>
      <c r="B191" s="99" t="s">
        <v>766</v>
      </c>
      <c r="C191" s="64"/>
      <c r="D191" s="65"/>
      <c r="E191" s="65"/>
    </row>
    <row r="192" spans="1:6" s="98" customFormat="1" ht="18" customHeight="1" x14ac:dyDescent="0.25">
      <c r="A192" s="78" t="s">
        <v>767</v>
      </c>
      <c r="B192" s="55" t="s">
        <v>768</v>
      </c>
      <c r="C192" s="79"/>
      <c r="D192" s="75"/>
      <c r="E192" s="75"/>
      <c r="F192" s="97"/>
    </row>
    <row r="193" spans="1:6" ht="18" customHeight="1" x14ac:dyDescent="0.25">
      <c r="A193" s="58" t="s">
        <v>769</v>
      </c>
      <c r="B193" s="59" t="s">
        <v>770</v>
      </c>
      <c r="C193" s="60" t="s">
        <v>778</v>
      </c>
      <c r="D193" s="61">
        <f>SUM(D194:D195)</f>
        <v>0</v>
      </c>
      <c r="E193" s="61">
        <f>SUM(E194:E195)</f>
        <v>0</v>
      </c>
      <c r="F193" s="43"/>
    </row>
    <row r="194" spans="1:6" ht="18" customHeight="1" x14ac:dyDescent="0.25">
      <c r="A194" s="67" t="s">
        <v>772</v>
      </c>
      <c r="B194" s="99" t="s">
        <v>773</v>
      </c>
      <c r="C194" s="64"/>
      <c r="D194" s="65"/>
      <c r="E194" s="65"/>
    </row>
    <row r="195" spans="1:6" ht="18" customHeight="1" x14ac:dyDescent="0.25">
      <c r="A195" s="67" t="s">
        <v>774</v>
      </c>
      <c r="B195" s="99" t="s">
        <v>775</v>
      </c>
      <c r="C195" s="64"/>
      <c r="D195" s="65"/>
      <c r="E195" s="65"/>
    </row>
    <row r="196" spans="1:6" ht="18" customHeight="1" x14ac:dyDescent="0.25">
      <c r="A196" s="58" t="s">
        <v>776</v>
      </c>
      <c r="B196" s="59" t="s">
        <v>777</v>
      </c>
      <c r="C196" s="60" t="s">
        <v>785</v>
      </c>
      <c r="D196" s="61">
        <f>SUM(D197:D198)</f>
        <v>0</v>
      </c>
      <c r="E196" s="61">
        <f>SUM(E197:E198)</f>
        <v>0</v>
      </c>
      <c r="F196" s="43"/>
    </row>
    <row r="197" spans="1:6" ht="18" customHeight="1" x14ac:dyDescent="0.25">
      <c r="A197" s="67" t="s">
        <v>779</v>
      </c>
      <c r="B197" s="99" t="s">
        <v>780</v>
      </c>
      <c r="C197" s="64"/>
      <c r="D197" s="65"/>
      <c r="E197" s="65"/>
    </row>
    <row r="198" spans="1:6" ht="18" customHeight="1" x14ac:dyDescent="0.25">
      <c r="A198" s="67" t="s">
        <v>781</v>
      </c>
      <c r="B198" s="99" t="s">
        <v>782</v>
      </c>
      <c r="C198" s="64"/>
      <c r="D198" s="65"/>
      <c r="E198" s="65"/>
    </row>
    <row r="199" spans="1:6" ht="18" customHeight="1" x14ac:dyDescent="0.25">
      <c r="A199" s="58" t="s">
        <v>783</v>
      </c>
      <c r="B199" s="59" t="s">
        <v>784</v>
      </c>
      <c r="C199" s="60" t="s">
        <v>802</v>
      </c>
      <c r="D199" s="61">
        <f>SUM(D200:D208)</f>
        <v>0</v>
      </c>
      <c r="E199" s="61">
        <f>SUM(E200:E208)</f>
        <v>0</v>
      </c>
      <c r="F199" s="43"/>
    </row>
    <row r="200" spans="1:6" ht="18" customHeight="1" x14ac:dyDescent="0.25">
      <c r="A200" s="67" t="s">
        <v>786</v>
      </c>
      <c r="B200" s="99" t="s">
        <v>787</v>
      </c>
      <c r="C200" s="64"/>
      <c r="D200" s="65"/>
      <c r="E200" s="65"/>
    </row>
    <row r="201" spans="1:6" ht="18" customHeight="1" x14ac:dyDescent="0.25">
      <c r="A201" s="67" t="s">
        <v>788</v>
      </c>
      <c r="B201" s="99" t="s">
        <v>789</v>
      </c>
      <c r="C201" s="64"/>
      <c r="D201" s="65"/>
      <c r="E201" s="65"/>
    </row>
    <row r="202" spans="1:6" ht="18" customHeight="1" x14ac:dyDescent="0.25">
      <c r="A202" s="67" t="s">
        <v>790</v>
      </c>
      <c r="B202" s="99" t="s">
        <v>791</v>
      </c>
      <c r="C202" s="64"/>
      <c r="D202" s="65"/>
      <c r="E202" s="65"/>
    </row>
    <row r="203" spans="1:6" ht="18" customHeight="1" x14ac:dyDescent="0.25">
      <c r="A203" s="67" t="s">
        <v>792</v>
      </c>
      <c r="B203" s="99" t="s">
        <v>793</v>
      </c>
      <c r="C203" s="64"/>
      <c r="D203" s="65"/>
      <c r="E203" s="65"/>
    </row>
    <row r="204" spans="1:6" ht="18" customHeight="1" x14ac:dyDescent="0.25">
      <c r="A204" s="67" t="s">
        <v>794</v>
      </c>
      <c r="B204" s="99" t="s">
        <v>795</v>
      </c>
      <c r="C204" s="64"/>
      <c r="D204" s="65"/>
      <c r="E204" s="65"/>
    </row>
    <row r="205" spans="1:6" ht="18" customHeight="1" x14ac:dyDescent="0.25">
      <c r="A205" s="67" t="s">
        <v>796</v>
      </c>
      <c r="B205" s="99" t="s">
        <v>797</v>
      </c>
      <c r="C205" s="64"/>
      <c r="D205" s="65"/>
      <c r="E205" s="65"/>
    </row>
    <row r="206" spans="1:6" ht="18" customHeight="1" x14ac:dyDescent="0.25">
      <c r="A206" s="67" t="s">
        <v>798</v>
      </c>
      <c r="B206" s="99" t="s">
        <v>799</v>
      </c>
      <c r="C206" s="64"/>
      <c r="D206" s="65"/>
      <c r="E206" s="65"/>
    </row>
    <row r="207" spans="1:6" ht="18" customHeight="1" x14ac:dyDescent="0.25">
      <c r="A207" s="67" t="s">
        <v>1698</v>
      </c>
      <c r="B207" s="99" t="s">
        <v>1699</v>
      </c>
      <c r="C207" s="64"/>
      <c r="D207" s="65"/>
      <c r="E207" s="65"/>
    </row>
    <row r="208" spans="1:6" ht="18" customHeight="1" x14ac:dyDescent="0.25">
      <c r="A208" s="67" t="s">
        <v>1700</v>
      </c>
      <c r="B208" s="99" t="s">
        <v>1701</v>
      </c>
      <c r="C208" s="64"/>
      <c r="D208" s="65"/>
      <c r="E208" s="65"/>
    </row>
    <row r="209" spans="1:6" s="98" customFormat="1" ht="18" customHeight="1" x14ac:dyDescent="0.25">
      <c r="A209" s="78" t="s">
        <v>800</v>
      </c>
      <c r="B209" s="55" t="s">
        <v>556</v>
      </c>
      <c r="C209" s="79"/>
      <c r="D209" s="75"/>
      <c r="E209" s="75"/>
      <c r="F209" s="97"/>
    </row>
    <row r="210" spans="1:6" ht="18" customHeight="1" x14ac:dyDescent="0.25">
      <c r="A210" s="58" t="s">
        <v>801</v>
      </c>
      <c r="B210" s="59" t="s">
        <v>558</v>
      </c>
      <c r="C210" s="60" t="s">
        <v>810</v>
      </c>
      <c r="D210" s="61">
        <f>SUM(D211:D213)</f>
        <v>143539.89548000001</v>
      </c>
      <c r="E210" s="61">
        <f>SUM(E211:E213)</f>
        <v>279454.64075999998</v>
      </c>
      <c r="F210" s="43"/>
    </row>
    <row r="211" spans="1:6" ht="18" customHeight="1" x14ac:dyDescent="0.25">
      <c r="A211" s="67" t="s">
        <v>803</v>
      </c>
      <c r="B211" s="100" t="s">
        <v>804</v>
      </c>
      <c r="C211" s="64"/>
      <c r="D211" s="65">
        <v>12242.494000000001</v>
      </c>
      <c r="E211" s="65">
        <v>132967.48172000001</v>
      </c>
    </row>
    <row r="212" spans="1:6" ht="18" customHeight="1" x14ac:dyDescent="0.25">
      <c r="A212" s="67" t="s">
        <v>805</v>
      </c>
      <c r="B212" s="99" t="s">
        <v>806</v>
      </c>
      <c r="C212" s="64"/>
      <c r="D212" s="65">
        <v>131297.40148</v>
      </c>
      <c r="E212" s="65">
        <v>146487.15904</v>
      </c>
    </row>
    <row r="213" spans="1:6" ht="18" customHeight="1" x14ac:dyDescent="0.25">
      <c r="A213" s="67" t="s">
        <v>807</v>
      </c>
      <c r="B213" s="99" t="s">
        <v>808</v>
      </c>
      <c r="C213" s="64"/>
      <c r="D213" s="65"/>
      <c r="E213" s="65"/>
    </row>
    <row r="214" spans="1:6" ht="18" customHeight="1" x14ac:dyDescent="0.25">
      <c r="A214" s="58" t="s">
        <v>809</v>
      </c>
      <c r="B214" s="59" t="s">
        <v>303</v>
      </c>
      <c r="C214" s="60" t="s">
        <v>821</v>
      </c>
      <c r="D214" s="61">
        <f>SUM(D215:D217)</f>
        <v>0</v>
      </c>
      <c r="E214" s="61">
        <f>SUM(E215:E217)</f>
        <v>0</v>
      </c>
      <c r="F214" s="43"/>
    </row>
    <row r="215" spans="1:6" ht="18" customHeight="1" x14ac:dyDescent="0.25">
      <c r="A215" s="67" t="s">
        <v>811</v>
      </c>
      <c r="B215" s="100" t="s">
        <v>812</v>
      </c>
      <c r="C215" s="64"/>
      <c r="D215" s="65"/>
      <c r="E215" s="65"/>
    </row>
    <row r="216" spans="1:6" ht="18" customHeight="1" x14ac:dyDescent="0.25">
      <c r="A216" s="67" t="s">
        <v>813</v>
      </c>
      <c r="B216" s="99" t="s">
        <v>814</v>
      </c>
      <c r="C216" s="64"/>
      <c r="D216" s="65"/>
      <c r="E216" s="65"/>
    </row>
    <row r="217" spans="1:6" ht="18" customHeight="1" x14ac:dyDescent="0.25">
      <c r="A217" s="67" t="s">
        <v>815</v>
      </c>
      <c r="B217" s="99" t="s">
        <v>816</v>
      </c>
      <c r="C217" s="64"/>
      <c r="D217" s="65"/>
      <c r="E217" s="65"/>
    </row>
    <row r="218" spans="1:6" s="98" customFormat="1" ht="18" customHeight="1" x14ac:dyDescent="0.25">
      <c r="A218" s="78" t="s">
        <v>817</v>
      </c>
      <c r="B218" s="55" t="s">
        <v>818</v>
      </c>
      <c r="C218" s="79"/>
      <c r="D218" s="75"/>
      <c r="E218" s="75"/>
      <c r="F218" s="97"/>
    </row>
    <row r="219" spans="1:6" ht="18" customHeight="1" x14ac:dyDescent="0.25">
      <c r="A219" s="58" t="s">
        <v>819</v>
      </c>
      <c r="B219" s="59" t="s">
        <v>820</v>
      </c>
      <c r="C219" s="60" t="s">
        <v>836</v>
      </c>
      <c r="D219" s="61">
        <f>SUM(D220:D225)</f>
        <v>9715.9410000000007</v>
      </c>
      <c r="E219" s="61">
        <f>SUM(E220:E225)</f>
        <v>0</v>
      </c>
      <c r="F219" s="43"/>
    </row>
    <row r="220" spans="1:6" ht="18" customHeight="1" x14ac:dyDescent="0.25">
      <c r="A220" s="67" t="s">
        <v>822</v>
      </c>
      <c r="B220" s="99" t="s">
        <v>823</v>
      </c>
      <c r="C220" s="64"/>
      <c r="D220" s="65"/>
      <c r="E220" s="65"/>
    </row>
    <row r="221" spans="1:6" ht="18" customHeight="1" x14ac:dyDescent="0.25">
      <c r="A221" s="67" t="s">
        <v>824</v>
      </c>
      <c r="B221" s="99" t="s">
        <v>825</v>
      </c>
      <c r="C221" s="64"/>
      <c r="D221" s="65">
        <v>9715.9410000000007</v>
      </c>
      <c r="E221" s="65"/>
    </row>
    <row r="222" spans="1:6" ht="18" customHeight="1" x14ac:dyDescent="0.25">
      <c r="A222" s="67" t="s">
        <v>826</v>
      </c>
      <c r="B222" s="99" t="s">
        <v>827</v>
      </c>
      <c r="C222" s="64"/>
      <c r="D222" s="65"/>
      <c r="E222" s="65"/>
    </row>
    <row r="223" spans="1:6" ht="18" customHeight="1" x14ac:dyDescent="0.25">
      <c r="A223" s="67" t="s">
        <v>828</v>
      </c>
      <c r="B223" s="99" t="s">
        <v>829</v>
      </c>
      <c r="C223" s="64"/>
      <c r="D223" s="65"/>
      <c r="E223" s="65"/>
    </row>
    <row r="224" spans="1:6" ht="18" customHeight="1" x14ac:dyDescent="0.25">
      <c r="A224" s="67" t="s">
        <v>830</v>
      </c>
      <c r="B224" s="99" t="s">
        <v>831</v>
      </c>
      <c r="C224" s="64"/>
      <c r="D224" s="65"/>
      <c r="E224" s="65"/>
    </row>
    <row r="225" spans="1:6" ht="18" customHeight="1" x14ac:dyDescent="0.25">
      <c r="A225" s="67" t="s">
        <v>832</v>
      </c>
      <c r="B225" s="99" t="s">
        <v>833</v>
      </c>
      <c r="C225" s="64"/>
      <c r="D225" s="65"/>
      <c r="E225" s="65"/>
    </row>
    <row r="226" spans="1:6" ht="24" customHeight="1" x14ac:dyDescent="0.25">
      <c r="A226" s="58" t="s">
        <v>834</v>
      </c>
      <c r="B226" s="59" t="s">
        <v>835</v>
      </c>
      <c r="C226" s="60" t="s">
        <v>843</v>
      </c>
      <c r="D226" s="61">
        <f>SUM(D227:D228)</f>
        <v>0</v>
      </c>
      <c r="E226" s="61">
        <f>SUM(E227:E228)</f>
        <v>0</v>
      </c>
      <c r="F226" s="43"/>
    </row>
    <row r="227" spans="1:6" ht="18" customHeight="1" x14ac:dyDescent="0.25">
      <c r="A227" s="67" t="s">
        <v>837</v>
      </c>
      <c r="B227" s="99" t="s">
        <v>838</v>
      </c>
      <c r="C227" s="64"/>
      <c r="D227" s="65"/>
      <c r="E227" s="65"/>
    </row>
    <row r="228" spans="1:6" ht="18" customHeight="1" x14ac:dyDescent="0.25">
      <c r="A228" s="67" t="s">
        <v>839</v>
      </c>
      <c r="B228" s="99" t="s">
        <v>840</v>
      </c>
      <c r="C228" s="64"/>
      <c r="D228" s="65"/>
      <c r="E228" s="65"/>
    </row>
    <row r="229" spans="1:6" ht="18" customHeight="1" x14ac:dyDescent="0.25">
      <c r="A229" s="58" t="s">
        <v>841</v>
      </c>
      <c r="B229" s="59" t="s">
        <v>842</v>
      </c>
      <c r="C229" s="60" t="s">
        <v>1702</v>
      </c>
      <c r="D229" s="61">
        <f>SUM(D230:D232)</f>
        <v>1156.325</v>
      </c>
      <c r="E229" s="61">
        <f>SUM(E230:E232)</f>
        <v>1916.48288</v>
      </c>
      <c r="F229" s="43"/>
    </row>
    <row r="230" spans="1:6" ht="18" customHeight="1" x14ac:dyDescent="0.25">
      <c r="A230" s="67" t="s">
        <v>844</v>
      </c>
      <c r="B230" s="99" t="s">
        <v>845</v>
      </c>
      <c r="C230" s="64"/>
      <c r="D230" s="65">
        <v>1156.325</v>
      </c>
      <c r="E230" s="65">
        <v>1143.77</v>
      </c>
    </row>
    <row r="231" spans="1:6" ht="18" customHeight="1" x14ac:dyDescent="0.25">
      <c r="A231" s="67" t="s">
        <v>846</v>
      </c>
      <c r="B231" s="99" t="s">
        <v>847</v>
      </c>
      <c r="C231" s="64"/>
      <c r="D231" s="65"/>
      <c r="E231" s="65"/>
    </row>
    <row r="232" spans="1:6" ht="18" customHeight="1" x14ac:dyDescent="0.25">
      <c r="A232" s="67" t="s">
        <v>848</v>
      </c>
      <c r="B232" s="99" t="s">
        <v>849</v>
      </c>
      <c r="C232" s="64"/>
      <c r="D232" s="65">
        <v>0</v>
      </c>
      <c r="E232" s="65">
        <v>772.71288000000004</v>
      </c>
    </row>
    <row r="233" spans="1:6" ht="18" customHeight="1" x14ac:dyDescent="0.25">
      <c r="A233" s="105"/>
      <c r="B233" s="106" t="s">
        <v>850</v>
      </c>
      <c r="C233" s="81"/>
      <c r="D233" s="77">
        <f>+D229+D226+D219+D214+D210+D199+D196+D193+D186+D181+D175+D172+D168+D165+D162+D156+D146+D137</f>
        <v>5809717.6777600003</v>
      </c>
      <c r="E233" s="77">
        <f>+E229+E226+E219+E214+E210+E199+E196+E193+E186+E181+E175+E172+E168+E165+E162+E156+E146+E137</f>
        <v>5104861.2286799997</v>
      </c>
    </row>
    <row r="234" spans="1:6" ht="18" customHeight="1" x14ac:dyDescent="0.25">
      <c r="A234" s="107"/>
      <c r="B234" s="103" t="s">
        <v>851</v>
      </c>
      <c r="C234" s="104"/>
      <c r="D234" s="108">
        <f>+D133-D233</f>
        <v>-143497.3229700001</v>
      </c>
      <c r="E234" s="108">
        <f>+E133-E233</f>
        <v>446878.33107999992</v>
      </c>
    </row>
    <row r="235" spans="1:6" ht="12.75" customHeight="1" x14ac:dyDescent="0.25">
      <c r="C235" s="44"/>
      <c r="D235" s="43">
        <f>+D234-BalanceGeneral_Situacion!D171</f>
        <v>0</v>
      </c>
      <c r="E235" s="43">
        <f>+E234-BalanceGeneral_Situacion!E171</f>
        <v>0</v>
      </c>
    </row>
    <row r="236" spans="1:6" ht="12.75" customHeight="1" x14ac:dyDescent="0.25">
      <c r="C236" s="44"/>
    </row>
    <row r="237" spans="1:6" ht="12.75" customHeight="1" x14ac:dyDescent="0.25">
      <c r="C237" s="44"/>
    </row>
    <row r="238" spans="1:6" ht="18" customHeight="1" x14ac:dyDescent="0.25">
      <c r="B238" s="197" t="s">
        <v>1717</v>
      </c>
      <c r="C238" s="83"/>
      <c r="D238" s="37"/>
      <c r="E238" s="37"/>
      <c r="F238" s="37"/>
    </row>
    <row r="239" spans="1:6" ht="18" customHeight="1" x14ac:dyDescent="0.25">
      <c r="B239" s="34"/>
      <c r="C239" s="83"/>
      <c r="D239" s="37"/>
      <c r="E239" s="37"/>
      <c r="F239" s="37"/>
    </row>
    <row r="240" spans="1:6" ht="18" customHeight="1" x14ac:dyDescent="0.25">
      <c r="B240" s="34"/>
      <c r="C240" s="83"/>
      <c r="D240" s="37"/>
      <c r="E240" s="37"/>
      <c r="F240" s="37"/>
    </row>
    <row r="241" spans="2:6" ht="18" customHeight="1" x14ac:dyDescent="0.25">
      <c r="B241" s="84" t="s">
        <v>1576</v>
      </c>
      <c r="C241" s="14"/>
      <c r="D241" s="37"/>
      <c r="E241" s="37"/>
      <c r="F241" s="37"/>
    </row>
    <row r="242" spans="2:6" ht="18" customHeight="1" x14ac:dyDescent="0.25">
      <c r="B242" s="40"/>
      <c r="C242" s="44"/>
      <c r="D242" s="37"/>
      <c r="E242" s="37"/>
      <c r="F242" s="37"/>
    </row>
    <row r="243" spans="2:6" ht="18" customHeight="1" x14ac:dyDescent="0.25">
      <c r="B243" s="34"/>
      <c r="C243" s="83"/>
      <c r="D243" s="37"/>
      <c r="E243" s="37"/>
      <c r="F243" s="37"/>
    </row>
    <row r="244" spans="2:6" ht="18" customHeight="1" x14ac:dyDescent="0.25">
      <c r="B244" s="34"/>
      <c r="C244" s="83"/>
      <c r="D244" s="37"/>
      <c r="E244" s="37"/>
      <c r="F244" s="37"/>
    </row>
    <row r="245" spans="2:6" ht="18" customHeight="1" x14ac:dyDescent="0.25">
      <c r="B245" s="34"/>
      <c r="C245" s="83"/>
      <c r="D245" s="37"/>
      <c r="E245" s="37"/>
      <c r="F245" s="37"/>
    </row>
    <row r="246" spans="2:6" ht="18" customHeight="1" x14ac:dyDescent="0.25">
      <c r="B246" s="84" t="s">
        <v>1577</v>
      </c>
      <c r="C246" s="14"/>
      <c r="D246" s="37"/>
      <c r="E246" s="37"/>
      <c r="F246" s="37"/>
    </row>
    <row r="247" spans="2:6" ht="18" customHeight="1" x14ac:dyDescent="0.25">
      <c r="B247" s="40"/>
      <c r="C247" s="44"/>
      <c r="D247" s="37"/>
      <c r="E247" s="37"/>
      <c r="F247" s="37"/>
    </row>
    <row r="248" spans="2:6" ht="18" customHeight="1" x14ac:dyDescent="0.25">
      <c r="B248" s="197" t="s">
        <v>1718</v>
      </c>
      <c r="C248" s="44"/>
      <c r="D248" s="37"/>
      <c r="E248" s="37"/>
      <c r="F248" s="37"/>
    </row>
    <row r="249" spans="2:6" ht="18" customHeight="1" x14ac:dyDescent="0.25">
      <c r="B249" s="34"/>
      <c r="C249" s="44"/>
      <c r="D249" s="37"/>
      <c r="E249" s="37"/>
      <c r="F249" s="37"/>
    </row>
    <row r="250" spans="2:6" ht="18" customHeight="1" x14ac:dyDescent="0.25">
      <c r="B250" s="34"/>
      <c r="C250" s="44"/>
      <c r="D250" s="37"/>
      <c r="E250" s="37"/>
      <c r="F250" s="37"/>
    </row>
    <row r="251" spans="2:6" ht="18" customHeight="1" x14ac:dyDescent="0.25">
      <c r="B251" s="84" t="s">
        <v>1578</v>
      </c>
      <c r="C251" s="44"/>
      <c r="D251" s="37"/>
      <c r="E251" s="37"/>
      <c r="F251" s="37"/>
    </row>
    <row r="252" spans="2:6" ht="12.75" customHeight="1" x14ac:dyDescent="0.25">
      <c r="C252" s="44"/>
    </row>
    <row r="253" spans="2:6" ht="12.75" customHeight="1" x14ac:dyDescent="0.25">
      <c r="C253" s="44"/>
    </row>
    <row r="254" spans="2:6" ht="12.75" customHeight="1" x14ac:dyDescent="0.25">
      <c r="C254" s="44"/>
    </row>
    <row r="255" spans="2:6" ht="12.75" customHeight="1" x14ac:dyDescent="0.25">
      <c r="C255" s="44"/>
    </row>
    <row r="256" spans="2:6" ht="12.75" customHeight="1" x14ac:dyDescent="0.25">
      <c r="C256" s="44"/>
    </row>
    <row r="257" spans="3:3" ht="12.75" customHeight="1" x14ac:dyDescent="0.25">
      <c r="C257" s="44"/>
    </row>
    <row r="258" spans="3:3" ht="12.75" customHeight="1" x14ac:dyDescent="0.25">
      <c r="C258" s="44"/>
    </row>
  </sheetData>
  <sheetProtection algorithmName="SHA-512" hashValue="sQFBj1nzH2oe/M9apgM0pMO5iahDep5WkhOfbVsu0uoQq9Ygq5Cj1oGZ9oaBxz9lLAp6kuItMwV73c2ZF0e5kQ==" saltValue="y/tMG7pz2m+IZ3ndDObf0g==" spinCount="100000" sheet="1" objects="1" scenarios="1"/>
  <protectedRanges>
    <protectedRange sqref="D166:E167" name="Rango4"/>
    <protectedRange sqref="B243:C243 A238:F238 B248" name="Rango2_1"/>
    <protectedRange sqref="D11:E14 D16:E21 D23:E25 D27:E29 D31:E32 D34:E36 D38:E39 D41:E44 D52:E53 D55:E56 D58:E60 D62:E63 D65:E74 D76:E77 D79:E81 D83:E85 D87:E93 D95:E97 D99:E102 D104:E109 D111:E112 D114:E118 D120:E122 D124:E127 D129:E130 D132:E132 D46:E46 D48:E50" name="Rango1"/>
    <protectedRange sqref="D138:E145 D147:E155 D157:E161 D163:E164 D167:E167 D169:E171 D173:E174 D176:E180 D182:E185 D187:E192 D194:E195 D197:E198 D200:E209 D211:E213 D215:E218 D220:E225 D227:E228 D230:E232" name="Rango2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abSelected="1" topLeftCell="A82" workbookViewId="0">
      <selection activeCell="G108" sqref="G108"/>
    </sheetView>
  </sheetViews>
  <sheetFormatPr baseColWidth="10" defaultColWidth="11.42578125" defaultRowHeight="12.75" x14ac:dyDescent="0.25"/>
  <cols>
    <col min="1" max="1" width="9.42578125" style="19" customWidth="1"/>
    <col min="2" max="2" width="36.42578125" style="19" customWidth="1"/>
    <col min="3" max="4" width="17.7109375" style="18" customWidth="1"/>
    <col min="5" max="5" width="15.42578125" style="151" customWidth="1"/>
    <col min="6" max="6" width="14" style="151" customWidth="1"/>
    <col min="7" max="7" width="23.7109375" style="151" customWidth="1"/>
    <col min="8" max="13" width="17.7109375" style="18" customWidth="1"/>
    <col min="14" max="15" width="23.7109375" style="151" customWidth="1"/>
    <col min="16" max="16" width="16.85546875" style="18" customWidth="1"/>
    <col min="17" max="18" width="17.7109375" style="18" customWidth="1"/>
    <col min="19" max="19" width="16.42578125" style="151" customWidth="1"/>
    <col min="20" max="20" width="17.85546875" style="151" bestFit="1" customWidth="1"/>
    <col min="21" max="21" width="22.5703125" style="151" bestFit="1" customWidth="1"/>
    <col min="22" max="24" width="11.42578125" style="18"/>
    <col min="25" max="16384" width="11.42578125" style="19"/>
  </cols>
  <sheetData>
    <row r="1" spans="1:24" s="3" customFormat="1" ht="15.75" x14ac:dyDescent="0.25">
      <c r="C1" s="4"/>
      <c r="D1" s="4"/>
      <c r="E1" s="143"/>
      <c r="F1" s="143"/>
      <c r="G1" s="143"/>
      <c r="H1" s="4"/>
      <c r="I1" s="4"/>
      <c r="J1" s="4"/>
      <c r="K1" s="4"/>
      <c r="L1" s="4"/>
      <c r="M1" s="4"/>
      <c r="N1" s="143"/>
      <c r="O1" s="143"/>
      <c r="P1" s="4"/>
      <c r="Q1" s="4"/>
      <c r="R1" s="4"/>
      <c r="S1" s="143"/>
      <c r="T1" s="143"/>
      <c r="U1" s="143"/>
      <c r="V1" s="4"/>
      <c r="W1" s="4"/>
      <c r="X1" s="4"/>
    </row>
    <row r="2" spans="1:24" s="3" customFormat="1" ht="15.75" x14ac:dyDescent="0.25">
      <c r="A2" s="172" t="str">
        <f ca="1">Data!N1</f>
        <v>Municipalidad de Buenos Aires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4"/>
      <c r="W2" s="4"/>
      <c r="X2" s="4"/>
    </row>
    <row r="3" spans="1:24" s="3" customFormat="1" ht="15.75" x14ac:dyDescent="0.25">
      <c r="A3" s="172" t="s">
        <v>853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4"/>
      <c r="W3" s="4"/>
      <c r="X3" s="4"/>
    </row>
    <row r="4" spans="1:24" s="3" customFormat="1" ht="15.75" x14ac:dyDescent="0.25">
      <c r="A4" s="172" t="str">
        <f ca="1">+EstadoResultados_Rendimiento!A3</f>
        <v>Del 01 de Enero de 2023 al 31 de Diciembre de 2023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4"/>
      <c r="W4" s="4"/>
      <c r="X4" s="4"/>
    </row>
    <row r="5" spans="1:24" s="3" customFormat="1" ht="15.75" x14ac:dyDescent="0.25">
      <c r="A5" s="173" t="s">
        <v>1580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4"/>
      <c r="W5" s="4"/>
      <c r="X5" s="4"/>
    </row>
    <row r="6" spans="1:24" s="7" customFormat="1" ht="6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6"/>
      <c r="W6" s="6"/>
      <c r="X6" s="6"/>
    </row>
    <row r="7" spans="1:24" s="8" customFormat="1" ht="15.75" customHeight="1" x14ac:dyDescent="0.25">
      <c r="A7" s="174" t="s">
        <v>1585</v>
      </c>
      <c r="B7" s="174" t="s">
        <v>854</v>
      </c>
      <c r="C7" s="175" t="s">
        <v>855</v>
      </c>
      <c r="D7" s="176"/>
      <c r="E7" s="176"/>
      <c r="F7" s="176"/>
      <c r="G7" s="177"/>
      <c r="H7" s="178" t="s">
        <v>856</v>
      </c>
      <c r="I7" s="179"/>
      <c r="J7" s="179"/>
      <c r="K7" s="179"/>
      <c r="L7" s="179"/>
      <c r="M7" s="179"/>
      <c r="N7" s="180"/>
      <c r="O7" s="169" t="s">
        <v>1586</v>
      </c>
      <c r="P7" s="181" t="s">
        <v>857</v>
      </c>
      <c r="Q7" s="182"/>
      <c r="R7" s="182"/>
      <c r="S7" s="182"/>
      <c r="T7" s="183"/>
      <c r="U7" s="169" t="s">
        <v>1587</v>
      </c>
    </row>
    <row r="8" spans="1:24" s="8" customFormat="1" ht="16.5" x14ac:dyDescent="0.25">
      <c r="A8" s="174"/>
      <c r="B8" s="174"/>
      <c r="C8" s="169" t="s">
        <v>858</v>
      </c>
      <c r="D8" s="169" t="s">
        <v>859</v>
      </c>
      <c r="E8" s="169" t="s">
        <v>860</v>
      </c>
      <c r="F8" s="169" t="s">
        <v>861</v>
      </c>
      <c r="G8" s="169" t="s">
        <v>1588</v>
      </c>
      <c r="H8" s="166" t="s">
        <v>862</v>
      </c>
      <c r="I8" s="166" t="s">
        <v>863</v>
      </c>
      <c r="J8" s="166" t="s">
        <v>859</v>
      </c>
      <c r="K8" s="166" t="s">
        <v>860</v>
      </c>
      <c r="L8" s="166" t="s">
        <v>861</v>
      </c>
      <c r="M8" s="166" t="s">
        <v>864</v>
      </c>
      <c r="N8" s="166" t="s">
        <v>1589</v>
      </c>
      <c r="O8" s="169"/>
      <c r="P8" s="165" t="s">
        <v>865</v>
      </c>
      <c r="Q8" s="165" t="s">
        <v>852</v>
      </c>
      <c r="R8" s="165" t="s">
        <v>863</v>
      </c>
      <c r="S8" s="165" t="s">
        <v>866</v>
      </c>
      <c r="T8" s="165" t="s">
        <v>867</v>
      </c>
      <c r="U8" s="169"/>
    </row>
    <row r="9" spans="1:24" s="8" customFormat="1" ht="16.5" x14ac:dyDescent="0.25">
      <c r="A9" s="174"/>
      <c r="B9" s="174"/>
      <c r="C9" s="169"/>
      <c r="D9" s="169"/>
      <c r="E9" s="169"/>
      <c r="F9" s="169"/>
      <c r="G9" s="169"/>
      <c r="H9" s="166"/>
      <c r="I9" s="166"/>
      <c r="J9" s="166"/>
      <c r="K9" s="166"/>
      <c r="L9" s="166"/>
      <c r="M9" s="166"/>
      <c r="N9" s="166"/>
      <c r="O9" s="169"/>
      <c r="P9" s="165"/>
      <c r="Q9" s="165"/>
      <c r="R9" s="165"/>
      <c r="S9" s="165"/>
      <c r="T9" s="165"/>
      <c r="U9" s="169"/>
    </row>
    <row r="10" spans="1:24" s="14" customFormat="1" ht="20.25" customHeight="1" x14ac:dyDescent="0.25">
      <c r="A10" s="9" t="s">
        <v>114</v>
      </c>
      <c r="B10" s="10" t="s">
        <v>868</v>
      </c>
      <c r="C10" s="11"/>
      <c r="D10" s="12"/>
      <c r="E10" s="144"/>
      <c r="F10" s="144"/>
      <c r="G10" s="144"/>
      <c r="H10" s="12"/>
      <c r="I10" s="12"/>
      <c r="J10" s="12"/>
      <c r="K10" s="12"/>
      <c r="L10" s="12"/>
      <c r="M10" s="12"/>
      <c r="N10" s="144"/>
      <c r="O10" s="144"/>
      <c r="P10" s="12"/>
      <c r="Q10" s="12"/>
      <c r="R10" s="12"/>
      <c r="S10" s="144"/>
      <c r="T10" s="144"/>
      <c r="U10" s="155"/>
      <c r="V10" s="13"/>
      <c r="W10" s="13"/>
      <c r="X10" s="13"/>
    </row>
    <row r="11" spans="1:24" ht="24" customHeight="1" x14ac:dyDescent="0.25">
      <c r="A11" s="15" t="s">
        <v>1590</v>
      </c>
      <c r="B11" s="16" t="s">
        <v>869</v>
      </c>
      <c r="C11" s="17">
        <f>SUM(C12:C23)</f>
        <v>3474799.3000700003</v>
      </c>
      <c r="D11" s="17">
        <f>SUM(D12:D23)</f>
        <v>0</v>
      </c>
      <c r="E11" s="145">
        <f>SUM(E12:E23)</f>
        <v>0</v>
      </c>
      <c r="F11" s="145">
        <f t="shared" ref="F11:T11" si="0">SUM(F12:F23)</f>
        <v>0</v>
      </c>
      <c r="G11" s="145">
        <f>SUM(G12:G23)</f>
        <v>3474799.3000700003</v>
      </c>
      <c r="H11" s="17">
        <f t="shared" si="0"/>
        <v>236159.84424999997</v>
      </c>
      <c r="I11" s="17">
        <f t="shared" si="0"/>
        <v>-1954.655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45">
        <f t="shared" si="0"/>
        <v>234205.18924999997</v>
      </c>
      <c r="O11" s="145">
        <f t="shared" si="0"/>
        <v>3709004.4893200002</v>
      </c>
      <c r="P11" s="17">
        <f t="shared" si="0"/>
        <v>1377808.696</v>
      </c>
      <c r="Q11" s="17">
        <f t="shared" si="0"/>
        <v>373699.0508074456</v>
      </c>
      <c r="R11" s="17">
        <f t="shared" si="0"/>
        <v>-197667.23769505901</v>
      </c>
      <c r="S11" s="145">
        <f t="shared" si="0"/>
        <v>176031.81311238659</v>
      </c>
      <c r="T11" s="145">
        <f t="shared" si="0"/>
        <v>1553840.509112387</v>
      </c>
      <c r="U11" s="145">
        <f>SUM(U12:U23)</f>
        <v>2155163.9802076132</v>
      </c>
    </row>
    <row r="12" spans="1:24" ht="24" customHeight="1" x14ac:dyDescent="0.25">
      <c r="A12" s="20" t="s">
        <v>1591</v>
      </c>
      <c r="B12" s="21" t="s">
        <v>870</v>
      </c>
      <c r="C12" s="22"/>
      <c r="D12" s="22"/>
      <c r="E12" s="146"/>
      <c r="F12" s="146"/>
      <c r="G12" s="152">
        <f>+C12+D12+E12-F12</f>
        <v>0</v>
      </c>
      <c r="H12" s="23"/>
      <c r="I12" s="23"/>
      <c r="J12" s="23"/>
      <c r="K12" s="23"/>
      <c r="L12" s="23"/>
      <c r="M12" s="23"/>
      <c r="N12" s="152">
        <f t="shared" ref="N12:N54" si="1">SUM(H12:M12)</f>
        <v>0</v>
      </c>
      <c r="O12" s="153">
        <f>+G12+N12</f>
        <v>0</v>
      </c>
      <c r="P12" s="22">
        <v>0</v>
      </c>
      <c r="Q12" s="22">
        <v>0</v>
      </c>
      <c r="R12" s="22"/>
      <c r="S12" s="156">
        <f>+Q12-R12</f>
        <v>0</v>
      </c>
      <c r="T12" s="156">
        <f>+P12+S12</f>
        <v>0</v>
      </c>
      <c r="U12" s="156">
        <f>+O12+T12</f>
        <v>0</v>
      </c>
    </row>
    <row r="13" spans="1:24" ht="24" customHeight="1" x14ac:dyDescent="0.25">
      <c r="A13" s="20" t="s">
        <v>1592</v>
      </c>
      <c r="B13" s="21" t="s">
        <v>871</v>
      </c>
      <c r="C13" s="22">
        <v>1270229.04</v>
      </c>
      <c r="D13" s="22"/>
      <c r="E13" s="146"/>
      <c r="F13" s="146"/>
      <c r="G13" s="152">
        <f>+C13+D13+E13-F13</f>
        <v>1270229.04</v>
      </c>
      <c r="H13" s="22">
        <v>6810.2349999999997</v>
      </c>
      <c r="I13" s="22">
        <v>0</v>
      </c>
      <c r="J13" s="22"/>
      <c r="K13" s="22"/>
      <c r="L13" s="22"/>
      <c r="M13" s="22"/>
      <c r="N13" s="152">
        <f>SUM(H13:M13)</f>
        <v>6810.2349999999997</v>
      </c>
      <c r="O13" s="153">
        <f t="shared" ref="O13:O54" si="2">+G13+N13</f>
        <v>1277039.2750000001</v>
      </c>
      <c r="P13" s="22">
        <v>6534.4599999999919</v>
      </c>
      <c r="Q13" s="22">
        <v>217298.97609026433</v>
      </c>
      <c r="R13" s="162">
        <v>-197667.23769505901</v>
      </c>
      <c r="S13" s="156">
        <f>+Q13+R13</f>
        <v>19631.738395205321</v>
      </c>
      <c r="T13" s="156">
        <f t="shared" ref="T13:T54" si="3">+P13+S13</f>
        <v>26166.198395205312</v>
      </c>
      <c r="U13" s="156">
        <f>+O13-T13</f>
        <v>1250873.0766047947</v>
      </c>
    </row>
    <row r="14" spans="1:24" ht="24" customHeight="1" x14ac:dyDescent="0.25">
      <c r="A14" s="20" t="s">
        <v>1593</v>
      </c>
      <c r="B14" s="21" t="s">
        <v>872</v>
      </c>
      <c r="C14" s="22">
        <v>1848969.92</v>
      </c>
      <c r="D14" s="22"/>
      <c r="E14" s="146"/>
      <c r="F14" s="146"/>
      <c r="G14" s="152">
        <f t="shared" ref="G14:G54" si="4">+C14+D14+E14-F14</f>
        <v>1848969.92</v>
      </c>
      <c r="H14" s="22">
        <v>202609.55</v>
      </c>
      <c r="I14" s="22">
        <v>0</v>
      </c>
      <c r="J14" s="22"/>
      <c r="K14" s="22"/>
      <c r="L14" s="22"/>
      <c r="M14" s="22"/>
      <c r="N14" s="152">
        <f t="shared" si="1"/>
        <v>202609.55</v>
      </c>
      <c r="O14" s="153">
        <f t="shared" si="2"/>
        <v>2051579.47</v>
      </c>
      <c r="P14" s="22">
        <v>1139322.33</v>
      </c>
      <c r="Q14" s="22">
        <v>125882.59496129565</v>
      </c>
      <c r="R14" s="22"/>
      <c r="S14" s="156">
        <f t="shared" ref="S14:S23" si="5">+Q14+R14</f>
        <v>125882.59496129565</v>
      </c>
      <c r="T14" s="156">
        <f t="shared" si="3"/>
        <v>1265204.9249612957</v>
      </c>
      <c r="U14" s="156">
        <f t="shared" ref="U14:U23" si="6">+O14-T14</f>
        <v>786374.54503870429</v>
      </c>
    </row>
    <row r="15" spans="1:24" ht="24" customHeight="1" x14ac:dyDescent="0.25">
      <c r="A15" s="20" t="s">
        <v>1594</v>
      </c>
      <c r="B15" s="21" t="s">
        <v>873</v>
      </c>
      <c r="C15" s="22">
        <v>170615.36</v>
      </c>
      <c r="D15" s="22"/>
      <c r="E15" s="146"/>
      <c r="F15" s="146"/>
      <c r="G15" s="152">
        <f>+C15+D15+E15-F15</f>
        <v>170615.36</v>
      </c>
      <c r="H15" s="22">
        <v>685.45825000000002</v>
      </c>
      <c r="I15" s="22">
        <v>0</v>
      </c>
      <c r="J15" s="22"/>
      <c r="K15" s="22"/>
      <c r="L15" s="22"/>
      <c r="M15" s="22"/>
      <c r="N15" s="152">
        <f t="shared" si="1"/>
        <v>685.45825000000002</v>
      </c>
      <c r="O15" s="153">
        <f t="shared" si="2"/>
        <v>171300.81824999998</v>
      </c>
      <c r="P15" s="22">
        <v>125591.35</v>
      </c>
      <c r="Q15" s="22">
        <v>10353.488833333333</v>
      </c>
      <c r="R15" s="22"/>
      <c r="S15" s="156">
        <f t="shared" si="5"/>
        <v>10353.488833333333</v>
      </c>
      <c r="T15" s="156">
        <f t="shared" si="3"/>
        <v>135944.83883333334</v>
      </c>
      <c r="U15" s="156">
        <f t="shared" si="6"/>
        <v>35355.97941666664</v>
      </c>
    </row>
    <row r="16" spans="1:24" ht="24" customHeight="1" x14ac:dyDescent="0.25">
      <c r="A16" s="20" t="s">
        <v>1595</v>
      </c>
      <c r="B16" s="21" t="s">
        <v>874</v>
      </c>
      <c r="C16" s="22">
        <v>26837.54</v>
      </c>
      <c r="D16" s="22"/>
      <c r="E16" s="146"/>
      <c r="F16" s="146"/>
      <c r="G16" s="152">
        <f>+C16+D16+E16-F16</f>
        <v>26837.54</v>
      </c>
      <c r="H16" s="22">
        <v>5922.1409999999996</v>
      </c>
      <c r="I16" s="22">
        <v>-617.40499999999997</v>
      </c>
      <c r="J16" s="22"/>
      <c r="K16" s="22"/>
      <c r="L16" s="22"/>
      <c r="M16" s="22"/>
      <c r="N16" s="152">
        <f t="shared" si="1"/>
        <v>5304.7359999999999</v>
      </c>
      <c r="O16" s="153">
        <f t="shared" si="2"/>
        <v>32142.276000000002</v>
      </c>
      <c r="P16" s="22">
        <v>10305.01</v>
      </c>
      <c r="Q16" s="22">
        <v>3002.9900796133334</v>
      </c>
      <c r="R16" s="22"/>
      <c r="S16" s="156">
        <f t="shared" si="5"/>
        <v>3002.9900796133334</v>
      </c>
      <c r="T16" s="156">
        <f t="shared" si="3"/>
        <v>13308.000079613334</v>
      </c>
      <c r="U16" s="156">
        <f t="shared" si="6"/>
        <v>18834.275920386666</v>
      </c>
    </row>
    <row r="17" spans="1:21" s="19" customFormat="1" ht="24" customHeight="1" x14ac:dyDescent="0.25">
      <c r="A17" s="20" t="s">
        <v>1596</v>
      </c>
      <c r="B17" s="21" t="s">
        <v>875</v>
      </c>
      <c r="C17" s="22">
        <v>65525.49</v>
      </c>
      <c r="D17" s="22"/>
      <c r="E17" s="146"/>
      <c r="F17" s="146"/>
      <c r="G17" s="152">
        <f t="shared" si="4"/>
        <v>65525.49</v>
      </c>
      <c r="H17" s="22">
        <v>4878.3599999999997</v>
      </c>
      <c r="I17" s="22">
        <v>-541.24</v>
      </c>
      <c r="J17" s="22"/>
      <c r="K17" s="22"/>
      <c r="L17" s="22"/>
      <c r="M17" s="22"/>
      <c r="N17" s="152">
        <f t="shared" si="1"/>
        <v>4337.12</v>
      </c>
      <c r="O17" s="153">
        <f t="shared" si="2"/>
        <v>69862.61</v>
      </c>
      <c r="P17" s="22">
        <v>30679.46</v>
      </c>
      <c r="Q17" s="22">
        <v>5258.3699799283368</v>
      </c>
      <c r="R17" s="22"/>
      <c r="S17" s="156">
        <f>+Q17+R17</f>
        <v>5258.3699799283368</v>
      </c>
      <c r="T17" s="156">
        <f t="shared" si="3"/>
        <v>35937.829979928334</v>
      </c>
      <c r="U17" s="156">
        <f t="shared" si="6"/>
        <v>33924.780020071667</v>
      </c>
    </row>
    <row r="18" spans="1:21" s="19" customFormat="1" ht="24" customHeight="1" x14ac:dyDescent="0.25">
      <c r="A18" s="20" t="s">
        <v>1597</v>
      </c>
      <c r="B18" s="21" t="s">
        <v>876</v>
      </c>
      <c r="C18" s="22">
        <v>84866.37</v>
      </c>
      <c r="D18" s="22"/>
      <c r="E18" s="146"/>
      <c r="F18" s="146"/>
      <c r="G18" s="152">
        <f>+C18+D18+E18-F18</f>
        <v>84866.37</v>
      </c>
      <c r="H18" s="22">
        <v>15254.1</v>
      </c>
      <c r="I18" s="22">
        <v>-796.01</v>
      </c>
      <c r="J18" s="22"/>
      <c r="K18" s="22"/>
      <c r="L18" s="22"/>
      <c r="M18" s="22"/>
      <c r="N18" s="152">
        <f t="shared" si="1"/>
        <v>14458.09</v>
      </c>
      <c r="O18" s="153">
        <f t="shared" si="2"/>
        <v>99324.459999999992</v>
      </c>
      <c r="P18" s="22">
        <v>62514.34</v>
      </c>
      <c r="Q18" s="22">
        <v>10997.175022784762</v>
      </c>
      <c r="R18" s="22"/>
      <c r="S18" s="156">
        <f t="shared" si="5"/>
        <v>10997.175022784762</v>
      </c>
      <c r="T18" s="156">
        <f t="shared" si="3"/>
        <v>73511.515022784763</v>
      </c>
      <c r="U18" s="156">
        <f t="shared" si="6"/>
        <v>25812.944977215229</v>
      </c>
    </row>
    <row r="19" spans="1:21" s="19" customFormat="1" ht="24" customHeight="1" x14ac:dyDescent="0.25">
      <c r="A19" s="20" t="s">
        <v>1598</v>
      </c>
      <c r="B19" s="21" t="s">
        <v>877</v>
      </c>
      <c r="C19" s="22">
        <v>0</v>
      </c>
      <c r="D19" s="22"/>
      <c r="E19" s="146"/>
      <c r="F19" s="146"/>
      <c r="G19" s="152">
        <f t="shared" si="4"/>
        <v>0</v>
      </c>
      <c r="H19" s="22">
        <v>0</v>
      </c>
      <c r="I19" s="22">
        <v>0</v>
      </c>
      <c r="J19" s="22"/>
      <c r="K19" s="22"/>
      <c r="L19" s="22"/>
      <c r="M19" s="22"/>
      <c r="N19" s="152">
        <f t="shared" si="1"/>
        <v>0</v>
      </c>
      <c r="O19" s="153">
        <f t="shared" si="2"/>
        <v>0</v>
      </c>
      <c r="P19" s="22">
        <v>0</v>
      </c>
      <c r="Q19" s="22">
        <v>0</v>
      </c>
      <c r="R19" s="22"/>
      <c r="S19" s="156">
        <f t="shared" si="5"/>
        <v>0</v>
      </c>
      <c r="T19" s="156">
        <f t="shared" si="3"/>
        <v>0</v>
      </c>
      <c r="U19" s="156">
        <f t="shared" si="6"/>
        <v>0</v>
      </c>
    </row>
    <row r="20" spans="1:21" s="19" customFormat="1" ht="24" customHeight="1" x14ac:dyDescent="0.25">
      <c r="A20" s="20" t="s">
        <v>1599</v>
      </c>
      <c r="B20" s="21" t="s">
        <v>878</v>
      </c>
      <c r="C20" s="22">
        <v>0</v>
      </c>
      <c r="D20" s="22"/>
      <c r="E20" s="146"/>
      <c r="F20" s="146"/>
      <c r="G20" s="152">
        <f t="shared" si="4"/>
        <v>0</v>
      </c>
      <c r="H20" s="22">
        <v>0</v>
      </c>
      <c r="I20" s="22">
        <v>0</v>
      </c>
      <c r="J20" s="22"/>
      <c r="K20" s="22"/>
      <c r="L20" s="22"/>
      <c r="M20" s="22"/>
      <c r="N20" s="152">
        <f t="shared" si="1"/>
        <v>0</v>
      </c>
      <c r="O20" s="153">
        <f t="shared" si="2"/>
        <v>0</v>
      </c>
      <c r="P20" s="22">
        <v>0</v>
      </c>
      <c r="Q20" s="22">
        <v>0</v>
      </c>
      <c r="R20" s="22"/>
      <c r="S20" s="156">
        <f t="shared" si="5"/>
        <v>0</v>
      </c>
      <c r="T20" s="156">
        <f t="shared" si="3"/>
        <v>0</v>
      </c>
      <c r="U20" s="156">
        <f t="shared" si="6"/>
        <v>0</v>
      </c>
    </row>
    <row r="21" spans="1:21" s="19" customFormat="1" ht="24" customHeight="1" x14ac:dyDescent="0.25">
      <c r="A21" s="20" t="s">
        <v>1600</v>
      </c>
      <c r="B21" s="21" t="s">
        <v>879</v>
      </c>
      <c r="C21" s="22">
        <v>2333.87</v>
      </c>
      <c r="D21" s="22"/>
      <c r="E21" s="146"/>
      <c r="F21" s="146"/>
      <c r="G21" s="152">
        <f>+C21+D21+E21-F21</f>
        <v>2333.87</v>
      </c>
      <c r="H21" s="22">
        <v>0</v>
      </c>
      <c r="I21" s="22">
        <v>0</v>
      </c>
      <c r="J21" s="22"/>
      <c r="K21" s="22"/>
      <c r="L21" s="22"/>
      <c r="M21" s="22"/>
      <c r="N21" s="152">
        <f t="shared" si="1"/>
        <v>0</v>
      </c>
      <c r="O21" s="153">
        <f t="shared" si="2"/>
        <v>2333.87</v>
      </c>
      <c r="P21" s="22">
        <v>621.85599999999999</v>
      </c>
      <c r="Q21" s="22">
        <v>145.0615839999999</v>
      </c>
      <c r="R21" s="22"/>
      <c r="S21" s="156">
        <f t="shared" si="5"/>
        <v>145.0615839999999</v>
      </c>
      <c r="T21" s="156">
        <f t="shared" si="3"/>
        <v>766.91758399999992</v>
      </c>
      <c r="U21" s="156">
        <f t="shared" si="6"/>
        <v>1566.9524160000001</v>
      </c>
    </row>
    <row r="22" spans="1:21" s="19" customFormat="1" ht="24" customHeight="1" x14ac:dyDescent="0.25">
      <c r="A22" s="20" t="s">
        <v>1601</v>
      </c>
      <c r="B22" s="21" t="s">
        <v>880</v>
      </c>
      <c r="C22" s="22">
        <v>0</v>
      </c>
      <c r="D22" s="22"/>
      <c r="E22" s="146"/>
      <c r="F22" s="146"/>
      <c r="G22" s="152">
        <f>+C22+D22+E22-F22</f>
        <v>0</v>
      </c>
      <c r="H22" s="22">
        <v>0</v>
      </c>
      <c r="I22" s="22">
        <v>0</v>
      </c>
      <c r="J22" s="22"/>
      <c r="K22" s="22"/>
      <c r="L22" s="22"/>
      <c r="M22" s="22"/>
      <c r="N22" s="152">
        <f t="shared" si="1"/>
        <v>0</v>
      </c>
      <c r="O22" s="153">
        <f t="shared" si="2"/>
        <v>0</v>
      </c>
      <c r="P22" s="22">
        <v>0</v>
      </c>
      <c r="Q22" s="22">
        <v>0</v>
      </c>
      <c r="R22" s="22"/>
      <c r="S22" s="156">
        <f t="shared" si="5"/>
        <v>0</v>
      </c>
      <c r="T22" s="156">
        <f t="shared" si="3"/>
        <v>0</v>
      </c>
      <c r="U22" s="156">
        <f t="shared" si="6"/>
        <v>0</v>
      </c>
    </row>
    <row r="23" spans="1:21" s="19" customFormat="1" ht="24" customHeight="1" x14ac:dyDescent="0.25">
      <c r="A23" s="20" t="s">
        <v>1602</v>
      </c>
      <c r="B23" s="21" t="s">
        <v>881</v>
      </c>
      <c r="C23" s="22">
        <v>5421.7100700000001</v>
      </c>
      <c r="D23" s="22"/>
      <c r="E23" s="146"/>
      <c r="F23" s="146"/>
      <c r="G23" s="152">
        <f>+C23+D23+E23-F23</f>
        <v>5421.7100700000001</v>
      </c>
      <c r="H23" s="22">
        <v>0</v>
      </c>
      <c r="I23" s="22">
        <v>0</v>
      </c>
      <c r="J23" s="22"/>
      <c r="K23" s="22"/>
      <c r="L23" s="22"/>
      <c r="M23" s="22"/>
      <c r="N23" s="152">
        <f t="shared" si="1"/>
        <v>0</v>
      </c>
      <c r="O23" s="153">
        <f t="shared" si="2"/>
        <v>5421.7100700000001</v>
      </c>
      <c r="P23" s="22">
        <v>2239.89</v>
      </c>
      <c r="Q23" s="22">
        <v>760.39425622583258</v>
      </c>
      <c r="R23" s="22"/>
      <c r="S23" s="156">
        <f t="shared" si="5"/>
        <v>760.39425622583258</v>
      </c>
      <c r="T23" s="156">
        <f t="shared" si="3"/>
        <v>3000.2842562258325</v>
      </c>
      <c r="U23" s="156">
        <f t="shared" si="6"/>
        <v>2421.4258137741676</v>
      </c>
    </row>
    <row r="24" spans="1:21" s="19" customFormat="1" ht="24" customHeight="1" x14ac:dyDescent="0.25">
      <c r="A24" s="15" t="s">
        <v>1603</v>
      </c>
      <c r="B24" s="16" t="s">
        <v>120</v>
      </c>
      <c r="C24" s="17">
        <f>SUM(C25:C29)</f>
        <v>0</v>
      </c>
      <c r="D24" s="17">
        <f>SUM(D25:D29)</f>
        <v>0</v>
      </c>
      <c r="E24" s="145">
        <f t="shared" ref="E24:T24" si="7">SUM(E25:E29)</f>
        <v>0</v>
      </c>
      <c r="F24" s="145">
        <f t="shared" si="7"/>
        <v>0</v>
      </c>
      <c r="G24" s="145">
        <f t="shared" si="7"/>
        <v>0</v>
      </c>
      <c r="H24" s="17">
        <f t="shared" si="7"/>
        <v>0</v>
      </c>
      <c r="I24" s="17">
        <f t="shared" si="7"/>
        <v>0</v>
      </c>
      <c r="J24" s="17">
        <f t="shared" si="7"/>
        <v>0</v>
      </c>
      <c r="K24" s="17">
        <f t="shared" si="7"/>
        <v>0</v>
      </c>
      <c r="L24" s="17">
        <f t="shared" si="7"/>
        <v>0</v>
      </c>
      <c r="M24" s="17">
        <f t="shared" si="7"/>
        <v>0</v>
      </c>
      <c r="N24" s="145">
        <f t="shared" si="7"/>
        <v>0</v>
      </c>
      <c r="O24" s="145">
        <f t="shared" si="7"/>
        <v>0</v>
      </c>
      <c r="P24" s="17">
        <f t="shared" si="7"/>
        <v>0</v>
      </c>
      <c r="Q24" s="17">
        <f t="shared" si="7"/>
        <v>0</v>
      </c>
      <c r="R24" s="17">
        <f t="shared" si="7"/>
        <v>0</v>
      </c>
      <c r="S24" s="145">
        <f t="shared" si="7"/>
        <v>0</v>
      </c>
      <c r="T24" s="145">
        <f t="shared" si="7"/>
        <v>0</v>
      </c>
      <c r="U24" s="145">
        <f>SUM(U25:U29)</f>
        <v>0</v>
      </c>
    </row>
    <row r="25" spans="1:21" s="19" customFormat="1" ht="24" customHeight="1" x14ac:dyDescent="0.25">
      <c r="A25" s="20" t="s">
        <v>1604</v>
      </c>
      <c r="B25" s="21" t="s">
        <v>870</v>
      </c>
      <c r="C25" s="22"/>
      <c r="D25" s="22"/>
      <c r="E25" s="146"/>
      <c r="F25" s="146"/>
      <c r="G25" s="152">
        <f>+C25+D25+E25-F25</f>
        <v>0</v>
      </c>
      <c r="H25" s="22"/>
      <c r="I25" s="22"/>
      <c r="J25" s="22"/>
      <c r="K25" s="22"/>
      <c r="L25" s="22"/>
      <c r="M25" s="22"/>
      <c r="N25" s="152">
        <f t="shared" si="1"/>
        <v>0</v>
      </c>
      <c r="O25" s="153">
        <f t="shared" si="2"/>
        <v>0</v>
      </c>
      <c r="P25" s="22"/>
      <c r="Q25" s="22"/>
      <c r="R25" s="22"/>
      <c r="S25" s="156">
        <f t="shared" ref="S25:S41" si="8">+Q25-R25</f>
        <v>0</v>
      </c>
      <c r="T25" s="156">
        <f t="shared" si="3"/>
        <v>0</v>
      </c>
      <c r="U25" s="156">
        <f t="shared" ref="U25:U54" si="9">+O25+T25</f>
        <v>0</v>
      </c>
    </row>
    <row r="26" spans="1:21" s="19" customFormat="1" ht="24" customHeight="1" x14ac:dyDescent="0.25">
      <c r="A26" s="20" t="s">
        <v>1605</v>
      </c>
      <c r="B26" s="21" t="s">
        <v>871</v>
      </c>
      <c r="C26" s="22"/>
      <c r="D26" s="22"/>
      <c r="E26" s="146"/>
      <c r="F26" s="146"/>
      <c r="G26" s="152">
        <f>+C26+D26+E26-F26</f>
        <v>0</v>
      </c>
      <c r="H26" s="22"/>
      <c r="I26" s="22"/>
      <c r="J26" s="22"/>
      <c r="K26" s="22"/>
      <c r="L26" s="22"/>
      <c r="M26" s="22"/>
      <c r="N26" s="152">
        <f t="shared" si="1"/>
        <v>0</v>
      </c>
      <c r="O26" s="153">
        <f t="shared" si="2"/>
        <v>0</v>
      </c>
      <c r="P26" s="22"/>
      <c r="Q26" s="22"/>
      <c r="R26" s="22"/>
      <c r="S26" s="156">
        <f t="shared" si="8"/>
        <v>0</v>
      </c>
      <c r="T26" s="156">
        <f t="shared" si="3"/>
        <v>0</v>
      </c>
      <c r="U26" s="156">
        <f t="shared" si="9"/>
        <v>0</v>
      </c>
    </row>
    <row r="27" spans="1:21" s="19" customFormat="1" ht="24" customHeight="1" x14ac:dyDescent="0.25">
      <c r="A27" s="24" t="s">
        <v>1606</v>
      </c>
      <c r="B27" s="25" t="s">
        <v>1607</v>
      </c>
      <c r="C27" s="22"/>
      <c r="D27" s="22"/>
      <c r="E27" s="146"/>
      <c r="F27" s="146"/>
      <c r="G27" s="152"/>
      <c r="H27" s="22"/>
      <c r="I27" s="22"/>
      <c r="J27" s="22"/>
      <c r="K27" s="22"/>
      <c r="L27" s="22"/>
      <c r="M27" s="22"/>
      <c r="N27" s="152">
        <f t="shared" si="1"/>
        <v>0</v>
      </c>
      <c r="O27" s="153"/>
      <c r="P27" s="22"/>
      <c r="Q27" s="22"/>
      <c r="R27" s="22"/>
      <c r="S27" s="156">
        <f t="shared" si="8"/>
        <v>0</v>
      </c>
      <c r="T27" s="156">
        <f t="shared" si="3"/>
        <v>0</v>
      </c>
      <c r="U27" s="156"/>
    </row>
    <row r="28" spans="1:21" s="19" customFormat="1" ht="24" customHeight="1" x14ac:dyDescent="0.25">
      <c r="A28" s="20" t="s">
        <v>1608</v>
      </c>
      <c r="B28" s="21" t="s">
        <v>883</v>
      </c>
      <c r="C28" s="22"/>
      <c r="D28" s="22"/>
      <c r="E28" s="146"/>
      <c r="F28" s="146"/>
      <c r="G28" s="152">
        <f>+C28+D28+E28-F28</f>
        <v>0</v>
      </c>
      <c r="H28" s="22"/>
      <c r="I28" s="22"/>
      <c r="J28" s="22"/>
      <c r="K28" s="22"/>
      <c r="L28" s="22"/>
      <c r="M28" s="22"/>
      <c r="N28" s="152">
        <f t="shared" si="1"/>
        <v>0</v>
      </c>
      <c r="O28" s="153">
        <f t="shared" si="2"/>
        <v>0</v>
      </c>
      <c r="P28" s="22"/>
      <c r="Q28" s="22"/>
      <c r="R28" s="22"/>
      <c r="S28" s="156">
        <f t="shared" si="8"/>
        <v>0</v>
      </c>
      <c r="T28" s="156">
        <f t="shared" si="3"/>
        <v>0</v>
      </c>
      <c r="U28" s="156">
        <f t="shared" si="9"/>
        <v>0</v>
      </c>
    </row>
    <row r="29" spans="1:21" s="19" customFormat="1" ht="24" customHeight="1" x14ac:dyDescent="0.25">
      <c r="A29" s="20" t="s">
        <v>1609</v>
      </c>
      <c r="B29" s="21" t="s">
        <v>884</v>
      </c>
      <c r="C29" s="22"/>
      <c r="D29" s="22"/>
      <c r="E29" s="146"/>
      <c r="F29" s="146"/>
      <c r="G29" s="152">
        <f>+C29+D29+E29-F29</f>
        <v>0</v>
      </c>
      <c r="H29" s="22"/>
      <c r="I29" s="22"/>
      <c r="J29" s="22"/>
      <c r="K29" s="22"/>
      <c r="L29" s="22"/>
      <c r="M29" s="22"/>
      <c r="N29" s="152">
        <f t="shared" si="1"/>
        <v>0</v>
      </c>
      <c r="O29" s="153">
        <f t="shared" si="2"/>
        <v>0</v>
      </c>
      <c r="P29" s="22"/>
      <c r="Q29" s="22"/>
      <c r="R29" s="22"/>
      <c r="S29" s="156">
        <f t="shared" si="8"/>
        <v>0</v>
      </c>
      <c r="T29" s="156">
        <f t="shared" si="3"/>
        <v>0</v>
      </c>
      <c r="U29" s="156">
        <f t="shared" si="9"/>
        <v>0</v>
      </c>
    </row>
    <row r="30" spans="1:21" s="19" customFormat="1" ht="24" customHeight="1" x14ac:dyDescent="0.25">
      <c r="A30" s="15" t="s">
        <v>1610</v>
      </c>
      <c r="B30" s="16" t="s">
        <v>124</v>
      </c>
      <c r="C30" s="17">
        <f>SUM(C31:C34)</f>
        <v>160765498.08176002</v>
      </c>
      <c r="D30" s="17">
        <f>SUM(D31:D34)</f>
        <v>0</v>
      </c>
      <c r="E30" s="145">
        <f t="shared" ref="E30:T30" si="10">SUM(E31:E34)</f>
        <v>0</v>
      </c>
      <c r="F30" s="145">
        <f t="shared" si="10"/>
        <v>0</v>
      </c>
      <c r="G30" s="145">
        <f t="shared" si="10"/>
        <v>160765498.08176002</v>
      </c>
      <c r="H30" s="17">
        <f t="shared" si="10"/>
        <v>0</v>
      </c>
      <c r="I30" s="17">
        <f t="shared" si="10"/>
        <v>0</v>
      </c>
      <c r="J30" s="17">
        <f t="shared" si="10"/>
        <v>0</v>
      </c>
      <c r="K30" s="17">
        <f t="shared" si="10"/>
        <v>0</v>
      </c>
      <c r="L30" s="17">
        <f t="shared" si="10"/>
        <v>0</v>
      </c>
      <c r="M30" s="17">
        <f t="shared" si="10"/>
        <v>0</v>
      </c>
      <c r="N30" s="145">
        <f t="shared" si="10"/>
        <v>0</v>
      </c>
      <c r="O30" s="145">
        <f t="shared" si="10"/>
        <v>160765498.08176002</v>
      </c>
      <c r="P30" s="17">
        <f t="shared" si="10"/>
        <v>0</v>
      </c>
      <c r="Q30" s="17">
        <f t="shared" si="10"/>
        <v>0</v>
      </c>
      <c r="R30" s="17">
        <f t="shared" si="10"/>
        <v>0</v>
      </c>
      <c r="S30" s="145">
        <f>SUM(S31:S34)</f>
        <v>0</v>
      </c>
      <c r="T30" s="145">
        <f t="shared" si="10"/>
        <v>0</v>
      </c>
      <c r="U30" s="145">
        <f>SUM(U31:U34)</f>
        <v>160765498.08176002</v>
      </c>
    </row>
    <row r="31" spans="1:21" s="19" customFormat="1" ht="24" customHeight="1" x14ac:dyDescent="0.25">
      <c r="A31" s="20" t="s">
        <v>1611</v>
      </c>
      <c r="B31" s="21" t="s">
        <v>1612</v>
      </c>
      <c r="C31" s="22">
        <v>156731927.50754002</v>
      </c>
      <c r="D31" s="22"/>
      <c r="E31" s="146"/>
      <c r="F31" s="146"/>
      <c r="G31" s="152">
        <f>+C31+D31+E31-F31</f>
        <v>156731927.50754002</v>
      </c>
      <c r="H31" s="22"/>
      <c r="I31" s="22"/>
      <c r="J31" s="22"/>
      <c r="K31" s="22"/>
      <c r="L31" s="22"/>
      <c r="M31" s="22"/>
      <c r="N31" s="152">
        <f t="shared" si="1"/>
        <v>0</v>
      </c>
      <c r="O31" s="153">
        <f t="shared" si="2"/>
        <v>156731927.50754002</v>
      </c>
      <c r="P31" s="22"/>
      <c r="Q31" s="22"/>
      <c r="R31" s="22"/>
      <c r="S31" s="156">
        <f t="shared" si="8"/>
        <v>0</v>
      </c>
      <c r="T31" s="156">
        <f t="shared" si="3"/>
        <v>0</v>
      </c>
      <c r="U31" s="156">
        <f t="shared" si="9"/>
        <v>156731927.50754002</v>
      </c>
    </row>
    <row r="32" spans="1:21" s="19" customFormat="1" ht="24" customHeight="1" x14ac:dyDescent="0.25">
      <c r="A32" s="20" t="s">
        <v>1613</v>
      </c>
      <c r="B32" s="21" t="s">
        <v>885</v>
      </c>
      <c r="C32" s="22">
        <v>0</v>
      </c>
      <c r="D32" s="22"/>
      <c r="E32" s="146"/>
      <c r="F32" s="146"/>
      <c r="G32" s="152">
        <f>+C32+D32+E32-F32</f>
        <v>0</v>
      </c>
      <c r="H32" s="22"/>
      <c r="I32" s="22"/>
      <c r="J32" s="22"/>
      <c r="K32" s="22"/>
      <c r="L32" s="22"/>
      <c r="M32" s="22"/>
      <c r="N32" s="152">
        <f t="shared" si="1"/>
        <v>0</v>
      </c>
      <c r="O32" s="153">
        <f t="shared" si="2"/>
        <v>0</v>
      </c>
      <c r="P32" s="22"/>
      <c r="Q32" s="22"/>
      <c r="R32" s="22"/>
      <c r="S32" s="156">
        <f t="shared" si="8"/>
        <v>0</v>
      </c>
      <c r="T32" s="156">
        <f t="shared" si="3"/>
        <v>0</v>
      </c>
      <c r="U32" s="156">
        <f t="shared" si="9"/>
        <v>0</v>
      </c>
    </row>
    <row r="33" spans="1:21" s="19" customFormat="1" ht="24" customHeight="1" x14ac:dyDescent="0.25">
      <c r="A33" s="20" t="s">
        <v>1614</v>
      </c>
      <c r="B33" s="21" t="s">
        <v>886</v>
      </c>
      <c r="C33" s="22">
        <v>4013723.6642199997</v>
      </c>
      <c r="D33" s="22"/>
      <c r="E33" s="146"/>
      <c r="F33" s="146"/>
      <c r="G33" s="152">
        <f>+C33+D33+E33-F33</f>
        <v>4013723.6642199997</v>
      </c>
      <c r="H33" s="22"/>
      <c r="I33" s="22"/>
      <c r="J33" s="22"/>
      <c r="K33" s="22"/>
      <c r="L33" s="22"/>
      <c r="M33" s="22"/>
      <c r="N33" s="152">
        <f t="shared" si="1"/>
        <v>0</v>
      </c>
      <c r="O33" s="153">
        <f t="shared" si="2"/>
        <v>4013723.6642199997</v>
      </c>
      <c r="P33" s="22"/>
      <c r="Q33" s="22"/>
      <c r="R33" s="22"/>
      <c r="S33" s="156">
        <f t="shared" si="8"/>
        <v>0</v>
      </c>
      <c r="T33" s="156">
        <f t="shared" si="3"/>
        <v>0</v>
      </c>
      <c r="U33" s="156">
        <f t="shared" si="9"/>
        <v>4013723.6642199997</v>
      </c>
    </row>
    <row r="34" spans="1:21" s="19" customFormat="1" ht="24" customHeight="1" x14ac:dyDescent="0.25">
      <c r="A34" s="20" t="s">
        <v>1615</v>
      </c>
      <c r="B34" s="21" t="s">
        <v>887</v>
      </c>
      <c r="C34" s="22">
        <v>19846.91</v>
      </c>
      <c r="D34" s="22"/>
      <c r="E34" s="146"/>
      <c r="F34" s="146"/>
      <c r="G34" s="152">
        <f>+C34+D34+E34-F34</f>
        <v>19846.91</v>
      </c>
      <c r="H34" s="22"/>
      <c r="I34" s="22"/>
      <c r="J34" s="22"/>
      <c r="K34" s="22"/>
      <c r="L34" s="22"/>
      <c r="M34" s="22"/>
      <c r="N34" s="152">
        <f t="shared" si="1"/>
        <v>0</v>
      </c>
      <c r="O34" s="153">
        <f t="shared" si="2"/>
        <v>19846.91</v>
      </c>
      <c r="P34" s="22"/>
      <c r="Q34" s="22"/>
      <c r="R34" s="22"/>
      <c r="S34" s="156">
        <f t="shared" si="8"/>
        <v>0</v>
      </c>
      <c r="T34" s="156">
        <f t="shared" si="3"/>
        <v>0</v>
      </c>
      <c r="U34" s="156">
        <f t="shared" si="9"/>
        <v>19846.91</v>
      </c>
    </row>
    <row r="35" spans="1:21" s="19" customFormat="1" ht="24" customHeight="1" x14ac:dyDescent="0.25">
      <c r="A35" s="15" t="s">
        <v>1616</v>
      </c>
      <c r="B35" s="16" t="s">
        <v>126</v>
      </c>
      <c r="C35" s="17">
        <f>SUM(C36:C38)</f>
        <v>0</v>
      </c>
      <c r="D35" s="17">
        <f>SUM(D36:D38)</f>
        <v>0</v>
      </c>
      <c r="E35" s="145">
        <f t="shared" ref="E35:T35" si="11">SUM(E36:E38)</f>
        <v>0</v>
      </c>
      <c r="F35" s="145">
        <f t="shared" si="11"/>
        <v>0</v>
      </c>
      <c r="G35" s="145">
        <f t="shared" si="11"/>
        <v>0</v>
      </c>
      <c r="H35" s="17">
        <f t="shared" si="11"/>
        <v>0</v>
      </c>
      <c r="I35" s="17">
        <f t="shared" si="11"/>
        <v>0</v>
      </c>
      <c r="J35" s="17">
        <f t="shared" si="11"/>
        <v>0</v>
      </c>
      <c r="K35" s="17">
        <f t="shared" si="11"/>
        <v>0</v>
      </c>
      <c r="L35" s="17">
        <f t="shared" si="11"/>
        <v>0</v>
      </c>
      <c r="M35" s="17">
        <f t="shared" si="11"/>
        <v>0</v>
      </c>
      <c r="N35" s="145">
        <f t="shared" si="11"/>
        <v>0</v>
      </c>
      <c r="O35" s="145">
        <f t="shared" si="11"/>
        <v>0</v>
      </c>
      <c r="P35" s="17">
        <f t="shared" si="11"/>
        <v>0</v>
      </c>
      <c r="Q35" s="17">
        <f t="shared" si="11"/>
        <v>0</v>
      </c>
      <c r="R35" s="17">
        <f t="shared" si="11"/>
        <v>0</v>
      </c>
      <c r="S35" s="145">
        <f t="shared" si="11"/>
        <v>0</v>
      </c>
      <c r="T35" s="145">
        <f t="shared" si="11"/>
        <v>0</v>
      </c>
      <c r="U35" s="145">
        <f>SUM(U36:U38)</f>
        <v>0</v>
      </c>
    </row>
    <row r="36" spans="1:21" s="19" customFormat="1" ht="24" customHeight="1" x14ac:dyDescent="0.25">
      <c r="A36" s="20" t="s">
        <v>1617</v>
      </c>
      <c r="B36" s="21" t="s">
        <v>888</v>
      </c>
      <c r="C36" s="22"/>
      <c r="D36" s="22"/>
      <c r="E36" s="146"/>
      <c r="F36" s="146"/>
      <c r="G36" s="152">
        <f>+C36+D36+E36-F36</f>
        <v>0</v>
      </c>
      <c r="H36" s="22"/>
      <c r="I36" s="22"/>
      <c r="J36" s="22"/>
      <c r="K36" s="22"/>
      <c r="L36" s="22"/>
      <c r="M36" s="22"/>
      <c r="N36" s="152">
        <f t="shared" si="1"/>
        <v>0</v>
      </c>
      <c r="O36" s="153">
        <f t="shared" si="2"/>
        <v>0</v>
      </c>
      <c r="P36" s="22"/>
      <c r="Q36" s="22"/>
      <c r="R36" s="22"/>
      <c r="S36" s="156">
        <f t="shared" si="8"/>
        <v>0</v>
      </c>
      <c r="T36" s="156">
        <f t="shared" si="3"/>
        <v>0</v>
      </c>
      <c r="U36" s="156">
        <f t="shared" si="9"/>
        <v>0</v>
      </c>
    </row>
    <row r="37" spans="1:21" s="19" customFormat="1" ht="24" customHeight="1" x14ac:dyDescent="0.25">
      <c r="A37" s="20" t="s">
        <v>1618</v>
      </c>
      <c r="B37" s="21" t="s">
        <v>889</v>
      </c>
      <c r="C37" s="22"/>
      <c r="D37" s="22"/>
      <c r="E37" s="146"/>
      <c r="F37" s="146"/>
      <c r="G37" s="152">
        <f>+C37+D37+E37-F37</f>
        <v>0</v>
      </c>
      <c r="H37" s="22"/>
      <c r="I37" s="22"/>
      <c r="J37" s="22"/>
      <c r="K37" s="22"/>
      <c r="L37" s="22"/>
      <c r="M37" s="22"/>
      <c r="N37" s="152">
        <f t="shared" si="1"/>
        <v>0</v>
      </c>
      <c r="O37" s="153">
        <f t="shared" si="2"/>
        <v>0</v>
      </c>
      <c r="P37" s="22"/>
      <c r="Q37" s="22"/>
      <c r="R37" s="22"/>
      <c r="S37" s="156">
        <f t="shared" si="8"/>
        <v>0</v>
      </c>
      <c r="T37" s="156">
        <f t="shared" si="3"/>
        <v>0</v>
      </c>
      <c r="U37" s="156">
        <f t="shared" si="9"/>
        <v>0</v>
      </c>
    </row>
    <row r="38" spans="1:21" s="19" customFormat="1" ht="24" customHeight="1" x14ac:dyDescent="0.25">
      <c r="A38" s="20" t="s">
        <v>1619</v>
      </c>
      <c r="B38" s="21" t="s">
        <v>890</v>
      </c>
      <c r="C38" s="22"/>
      <c r="D38" s="22"/>
      <c r="E38" s="146"/>
      <c r="F38" s="146"/>
      <c r="G38" s="152">
        <f>+C38+D38+E38-F38</f>
        <v>0</v>
      </c>
      <c r="H38" s="22"/>
      <c r="I38" s="22"/>
      <c r="J38" s="22"/>
      <c r="K38" s="22"/>
      <c r="L38" s="22"/>
      <c r="M38" s="22"/>
      <c r="N38" s="152">
        <f t="shared" si="1"/>
        <v>0</v>
      </c>
      <c r="O38" s="153">
        <f t="shared" si="2"/>
        <v>0</v>
      </c>
      <c r="P38" s="22"/>
      <c r="Q38" s="22"/>
      <c r="R38" s="22"/>
      <c r="S38" s="156">
        <f t="shared" si="8"/>
        <v>0</v>
      </c>
      <c r="T38" s="156">
        <f t="shared" si="3"/>
        <v>0</v>
      </c>
      <c r="U38" s="156">
        <f t="shared" si="9"/>
        <v>0</v>
      </c>
    </row>
    <row r="39" spans="1:21" s="19" customFormat="1" ht="24" customHeight="1" x14ac:dyDescent="0.25">
      <c r="A39" s="15" t="s">
        <v>1620</v>
      </c>
      <c r="B39" s="16" t="s">
        <v>128</v>
      </c>
      <c r="C39" s="17">
        <f>SUM(C40:C41)</f>
        <v>0</v>
      </c>
      <c r="D39" s="17">
        <f>SUM(D40:D41)</f>
        <v>0</v>
      </c>
      <c r="E39" s="145">
        <f t="shared" ref="E39:U39" si="12">SUM(E40:E41)</f>
        <v>0</v>
      </c>
      <c r="F39" s="145">
        <f t="shared" si="12"/>
        <v>0</v>
      </c>
      <c r="G39" s="145">
        <f t="shared" si="12"/>
        <v>0</v>
      </c>
      <c r="H39" s="17">
        <f t="shared" si="12"/>
        <v>0</v>
      </c>
      <c r="I39" s="17">
        <f t="shared" si="12"/>
        <v>0</v>
      </c>
      <c r="J39" s="17">
        <f t="shared" si="12"/>
        <v>0</v>
      </c>
      <c r="K39" s="17">
        <f t="shared" si="12"/>
        <v>0</v>
      </c>
      <c r="L39" s="17">
        <f t="shared" si="12"/>
        <v>0</v>
      </c>
      <c r="M39" s="17">
        <f t="shared" si="12"/>
        <v>0</v>
      </c>
      <c r="N39" s="145">
        <f t="shared" si="12"/>
        <v>0</v>
      </c>
      <c r="O39" s="145">
        <f t="shared" si="12"/>
        <v>0</v>
      </c>
      <c r="P39" s="17">
        <f t="shared" si="12"/>
        <v>0</v>
      </c>
      <c r="Q39" s="17">
        <f t="shared" si="12"/>
        <v>0</v>
      </c>
      <c r="R39" s="17">
        <f t="shared" si="12"/>
        <v>0</v>
      </c>
      <c r="S39" s="145">
        <f t="shared" si="12"/>
        <v>0</v>
      </c>
      <c r="T39" s="145">
        <f t="shared" si="12"/>
        <v>0</v>
      </c>
      <c r="U39" s="145">
        <f t="shared" si="12"/>
        <v>0</v>
      </c>
    </row>
    <row r="40" spans="1:21" s="19" customFormat="1" ht="24" customHeight="1" x14ac:dyDescent="0.25">
      <c r="A40" s="20" t="s">
        <v>1621</v>
      </c>
      <c r="B40" s="21" t="s">
        <v>891</v>
      </c>
      <c r="C40" s="22"/>
      <c r="D40" s="22"/>
      <c r="E40" s="146"/>
      <c r="F40" s="146"/>
      <c r="G40" s="152">
        <f>+C40+D40+E40-F40</f>
        <v>0</v>
      </c>
      <c r="H40" s="22"/>
      <c r="I40" s="22"/>
      <c r="J40" s="22"/>
      <c r="K40" s="22"/>
      <c r="L40" s="22"/>
      <c r="M40" s="22"/>
      <c r="N40" s="152">
        <f t="shared" si="1"/>
        <v>0</v>
      </c>
      <c r="O40" s="153">
        <f t="shared" si="2"/>
        <v>0</v>
      </c>
      <c r="P40" s="22"/>
      <c r="Q40" s="22"/>
      <c r="R40" s="22"/>
      <c r="S40" s="156">
        <f t="shared" si="8"/>
        <v>0</v>
      </c>
      <c r="T40" s="156">
        <f t="shared" si="3"/>
        <v>0</v>
      </c>
      <c r="U40" s="156">
        <f t="shared" si="9"/>
        <v>0</v>
      </c>
    </row>
    <row r="41" spans="1:21" s="19" customFormat="1" ht="24" customHeight="1" x14ac:dyDescent="0.25">
      <c r="A41" s="20" t="s">
        <v>1622</v>
      </c>
      <c r="B41" s="21" t="s">
        <v>892</v>
      </c>
      <c r="C41" s="22"/>
      <c r="D41" s="22"/>
      <c r="E41" s="146"/>
      <c r="F41" s="146"/>
      <c r="G41" s="152">
        <f>+C41+D41+E41-F41</f>
        <v>0</v>
      </c>
      <c r="H41" s="22"/>
      <c r="I41" s="22"/>
      <c r="J41" s="22"/>
      <c r="K41" s="22"/>
      <c r="L41" s="22"/>
      <c r="M41" s="22"/>
      <c r="N41" s="152">
        <f t="shared" si="1"/>
        <v>0</v>
      </c>
      <c r="O41" s="153">
        <f t="shared" si="2"/>
        <v>0</v>
      </c>
      <c r="P41" s="22"/>
      <c r="Q41" s="22"/>
      <c r="R41" s="22"/>
      <c r="S41" s="156">
        <f t="shared" si="8"/>
        <v>0</v>
      </c>
      <c r="T41" s="156">
        <f t="shared" si="3"/>
        <v>0</v>
      </c>
      <c r="U41" s="156">
        <f t="shared" si="9"/>
        <v>0</v>
      </c>
    </row>
    <row r="42" spans="1:21" s="19" customFormat="1" ht="24" customHeight="1" x14ac:dyDescent="0.25">
      <c r="A42" s="15" t="s">
        <v>1623</v>
      </c>
      <c r="B42" s="16" t="s">
        <v>130</v>
      </c>
      <c r="C42" s="17">
        <f>SUM(C43:C44)</f>
        <v>0</v>
      </c>
      <c r="D42" s="17">
        <f>SUM(D43:D44)</f>
        <v>0</v>
      </c>
      <c r="E42" s="145">
        <f t="shared" ref="E42:U42" si="13">SUM(E43:E44)</f>
        <v>0</v>
      </c>
      <c r="F42" s="145">
        <f t="shared" si="13"/>
        <v>0</v>
      </c>
      <c r="G42" s="145">
        <f t="shared" si="13"/>
        <v>0</v>
      </c>
      <c r="H42" s="17">
        <f t="shared" si="13"/>
        <v>0</v>
      </c>
      <c r="I42" s="17">
        <f t="shared" si="13"/>
        <v>0</v>
      </c>
      <c r="J42" s="17">
        <f t="shared" si="13"/>
        <v>0</v>
      </c>
      <c r="K42" s="17">
        <f t="shared" si="13"/>
        <v>0</v>
      </c>
      <c r="L42" s="17">
        <f t="shared" si="13"/>
        <v>0</v>
      </c>
      <c r="M42" s="17">
        <f t="shared" si="13"/>
        <v>0</v>
      </c>
      <c r="N42" s="145">
        <f t="shared" si="13"/>
        <v>0</v>
      </c>
      <c r="O42" s="145">
        <f t="shared" si="13"/>
        <v>0</v>
      </c>
      <c r="P42" s="17">
        <f t="shared" si="13"/>
        <v>0</v>
      </c>
      <c r="Q42" s="17">
        <f t="shared" si="13"/>
        <v>0</v>
      </c>
      <c r="R42" s="17">
        <f t="shared" si="13"/>
        <v>0</v>
      </c>
      <c r="S42" s="145">
        <f t="shared" si="13"/>
        <v>0</v>
      </c>
      <c r="T42" s="145">
        <f t="shared" si="13"/>
        <v>0</v>
      </c>
      <c r="U42" s="145">
        <f t="shared" si="13"/>
        <v>0</v>
      </c>
    </row>
    <row r="43" spans="1:21" s="19" customFormat="1" ht="24" customHeight="1" x14ac:dyDescent="0.25">
      <c r="A43" s="20" t="s">
        <v>1624</v>
      </c>
      <c r="B43" s="21" t="s">
        <v>891</v>
      </c>
      <c r="C43" s="22"/>
      <c r="D43" s="22"/>
      <c r="E43" s="146"/>
      <c r="F43" s="146"/>
      <c r="G43" s="152">
        <f t="shared" si="4"/>
        <v>0</v>
      </c>
      <c r="H43" s="22"/>
      <c r="I43" s="22"/>
      <c r="J43" s="22"/>
      <c r="K43" s="22"/>
      <c r="L43" s="22"/>
      <c r="M43" s="22"/>
      <c r="N43" s="152">
        <f t="shared" si="1"/>
        <v>0</v>
      </c>
      <c r="O43" s="153">
        <f t="shared" si="2"/>
        <v>0</v>
      </c>
      <c r="P43" s="22"/>
      <c r="Q43" s="22"/>
      <c r="R43" s="22"/>
      <c r="S43" s="156">
        <f t="shared" ref="S43:S44" si="14">+P43+Q43-R43</f>
        <v>0</v>
      </c>
      <c r="T43" s="156">
        <f t="shared" si="3"/>
        <v>0</v>
      </c>
      <c r="U43" s="156">
        <f t="shared" si="9"/>
        <v>0</v>
      </c>
    </row>
    <row r="44" spans="1:21" s="19" customFormat="1" ht="24" customHeight="1" x14ac:dyDescent="0.25">
      <c r="A44" s="20" t="s">
        <v>1625</v>
      </c>
      <c r="B44" s="21" t="s">
        <v>892</v>
      </c>
      <c r="C44" s="22"/>
      <c r="D44" s="22"/>
      <c r="E44" s="146"/>
      <c r="F44" s="146"/>
      <c r="G44" s="152">
        <f t="shared" si="4"/>
        <v>0</v>
      </c>
      <c r="H44" s="22"/>
      <c r="I44" s="22"/>
      <c r="J44" s="22"/>
      <c r="K44" s="22"/>
      <c r="L44" s="22"/>
      <c r="M44" s="22"/>
      <c r="N44" s="152">
        <f t="shared" si="1"/>
        <v>0</v>
      </c>
      <c r="O44" s="153">
        <f t="shared" si="2"/>
        <v>0</v>
      </c>
      <c r="P44" s="22"/>
      <c r="Q44" s="22"/>
      <c r="R44" s="22"/>
      <c r="S44" s="156">
        <f t="shared" si="14"/>
        <v>0</v>
      </c>
      <c r="T44" s="156">
        <f t="shared" si="3"/>
        <v>0</v>
      </c>
      <c r="U44" s="156">
        <f t="shared" si="9"/>
        <v>0</v>
      </c>
    </row>
    <row r="45" spans="1:21" s="19" customFormat="1" ht="24" customHeight="1" x14ac:dyDescent="0.25">
      <c r="A45" s="15" t="s">
        <v>1626</v>
      </c>
      <c r="B45" s="16" t="s">
        <v>893</v>
      </c>
      <c r="C45" s="17">
        <f>SUM(C46:C49)</f>
        <v>29921.98</v>
      </c>
      <c r="D45" s="17">
        <f>SUM(D46:D49)</f>
        <v>0</v>
      </c>
      <c r="E45" s="145">
        <f t="shared" ref="E45:U45" si="15">SUM(E46:E49)</f>
        <v>0</v>
      </c>
      <c r="F45" s="145">
        <f t="shared" si="15"/>
        <v>0</v>
      </c>
      <c r="G45" s="145">
        <f t="shared" si="15"/>
        <v>29921.98</v>
      </c>
      <c r="H45" s="17">
        <f t="shared" si="15"/>
        <v>9150.7039999999997</v>
      </c>
      <c r="I45" s="17">
        <f t="shared" si="15"/>
        <v>26507.452430000001</v>
      </c>
      <c r="J45" s="17">
        <f t="shared" si="15"/>
        <v>0</v>
      </c>
      <c r="K45" s="17">
        <f t="shared" si="15"/>
        <v>0</v>
      </c>
      <c r="L45" s="17">
        <f t="shared" si="15"/>
        <v>0</v>
      </c>
      <c r="M45" s="17">
        <f t="shared" si="15"/>
        <v>0</v>
      </c>
      <c r="N45" s="145">
        <f t="shared" si="15"/>
        <v>35658.156430000003</v>
      </c>
      <c r="O45" s="145">
        <f t="shared" si="15"/>
        <v>12565.23157</v>
      </c>
      <c r="P45" s="17">
        <f t="shared" si="15"/>
        <v>0</v>
      </c>
      <c r="Q45" s="17">
        <f t="shared" si="15"/>
        <v>0</v>
      </c>
      <c r="R45" s="17">
        <f t="shared" si="15"/>
        <v>0</v>
      </c>
      <c r="S45" s="145">
        <f t="shared" si="15"/>
        <v>0</v>
      </c>
      <c r="T45" s="145">
        <f t="shared" si="15"/>
        <v>0</v>
      </c>
      <c r="U45" s="145">
        <f t="shared" si="15"/>
        <v>12565.23157</v>
      </c>
    </row>
    <row r="46" spans="1:21" s="19" customFormat="1" ht="24" customHeight="1" x14ac:dyDescent="0.25">
      <c r="A46" s="20" t="s">
        <v>1627</v>
      </c>
      <c r="B46" s="21" t="s">
        <v>894</v>
      </c>
      <c r="C46" s="22">
        <v>0</v>
      </c>
      <c r="D46" s="22"/>
      <c r="E46" s="146"/>
      <c r="F46" s="146"/>
      <c r="G46" s="152">
        <f>+C46+D46+E46-F46</f>
        <v>0</v>
      </c>
      <c r="H46" s="22">
        <v>0</v>
      </c>
      <c r="I46" s="22">
        <v>0</v>
      </c>
      <c r="J46" s="22"/>
      <c r="K46" s="22"/>
      <c r="L46" s="22"/>
      <c r="M46" s="22"/>
      <c r="N46" s="152">
        <f t="shared" si="1"/>
        <v>0</v>
      </c>
      <c r="O46" s="153">
        <f t="shared" si="2"/>
        <v>0</v>
      </c>
      <c r="P46" s="22"/>
      <c r="Q46" s="22"/>
      <c r="R46" s="22"/>
      <c r="S46" s="156">
        <f t="shared" ref="S46:S54" si="16">+Q46-R46</f>
        <v>0</v>
      </c>
      <c r="T46" s="156">
        <f t="shared" si="3"/>
        <v>0</v>
      </c>
      <c r="U46" s="156">
        <f t="shared" si="9"/>
        <v>0</v>
      </c>
    </row>
    <row r="47" spans="1:21" s="19" customFormat="1" ht="24" customHeight="1" x14ac:dyDescent="0.25">
      <c r="A47" s="20" t="s">
        <v>1628</v>
      </c>
      <c r="B47" s="21" t="s">
        <v>895</v>
      </c>
      <c r="C47" s="22">
        <v>0</v>
      </c>
      <c r="D47" s="22"/>
      <c r="E47" s="146"/>
      <c r="F47" s="146"/>
      <c r="G47" s="152">
        <f>+C47+D47+E47-F47</f>
        <v>0</v>
      </c>
      <c r="H47" s="22">
        <v>0</v>
      </c>
      <c r="I47" s="22">
        <v>0</v>
      </c>
      <c r="J47" s="22"/>
      <c r="K47" s="22"/>
      <c r="L47" s="22"/>
      <c r="M47" s="22"/>
      <c r="N47" s="152">
        <f t="shared" si="1"/>
        <v>0</v>
      </c>
      <c r="O47" s="153">
        <f t="shared" si="2"/>
        <v>0</v>
      </c>
      <c r="P47" s="22"/>
      <c r="Q47" s="22"/>
      <c r="R47" s="22"/>
      <c r="S47" s="156">
        <f t="shared" si="16"/>
        <v>0</v>
      </c>
      <c r="T47" s="156">
        <f t="shared" si="3"/>
        <v>0</v>
      </c>
      <c r="U47" s="156">
        <f t="shared" si="9"/>
        <v>0</v>
      </c>
    </row>
    <row r="48" spans="1:21" s="19" customFormat="1" ht="24" customHeight="1" x14ac:dyDescent="0.25">
      <c r="A48" s="20" t="s">
        <v>1629</v>
      </c>
      <c r="B48" s="21" t="s">
        <v>896</v>
      </c>
      <c r="C48" s="22">
        <v>3414.53</v>
      </c>
      <c r="D48" s="22"/>
      <c r="E48" s="146"/>
      <c r="F48" s="146"/>
      <c r="G48" s="152">
        <f>+C48+D48+E48-F48</f>
        <v>3414.53</v>
      </c>
      <c r="H48" s="22">
        <v>9150.7039999999997</v>
      </c>
      <c r="I48" s="22">
        <v>0</v>
      </c>
      <c r="J48" s="22"/>
      <c r="K48" s="22"/>
      <c r="L48" s="22"/>
      <c r="M48" s="22"/>
      <c r="N48" s="152">
        <f t="shared" si="1"/>
        <v>9150.7039999999997</v>
      </c>
      <c r="O48" s="153">
        <f t="shared" si="2"/>
        <v>12565.234</v>
      </c>
      <c r="P48" s="22"/>
      <c r="Q48" s="22"/>
      <c r="R48" s="22"/>
      <c r="S48" s="156">
        <f t="shared" si="16"/>
        <v>0</v>
      </c>
      <c r="T48" s="156">
        <f t="shared" si="3"/>
        <v>0</v>
      </c>
      <c r="U48" s="156">
        <f t="shared" si="9"/>
        <v>12565.234</v>
      </c>
    </row>
    <row r="49" spans="1:24" ht="24" customHeight="1" x14ac:dyDescent="0.25">
      <c r="A49" s="20" t="s">
        <v>1630</v>
      </c>
      <c r="B49" s="21" t="s">
        <v>897</v>
      </c>
      <c r="C49" s="22">
        <v>26507.45</v>
      </c>
      <c r="D49" s="22"/>
      <c r="E49" s="146"/>
      <c r="F49" s="146"/>
      <c r="G49" s="152">
        <f>+C49+D49+E49-F49</f>
        <v>26507.45</v>
      </c>
      <c r="H49" s="22">
        <v>0</v>
      </c>
      <c r="I49" s="22">
        <v>26507.452430000001</v>
      </c>
      <c r="J49" s="22"/>
      <c r="K49" s="22"/>
      <c r="L49" s="22"/>
      <c r="M49" s="22"/>
      <c r="N49" s="152">
        <f>SUM(H49:M49)</f>
        <v>26507.452430000001</v>
      </c>
      <c r="O49" s="153">
        <f>+G49-N49</f>
        <v>-2.4300000004586764E-3</v>
      </c>
      <c r="P49" s="22"/>
      <c r="Q49" s="22"/>
      <c r="R49" s="22"/>
      <c r="S49" s="156">
        <f t="shared" si="16"/>
        <v>0</v>
      </c>
      <c r="T49" s="156">
        <f t="shared" si="3"/>
        <v>0</v>
      </c>
      <c r="U49" s="156">
        <f t="shared" si="9"/>
        <v>-2.4300000004586764E-3</v>
      </c>
    </row>
    <row r="50" spans="1:24" ht="24" customHeight="1" x14ac:dyDescent="0.25">
      <c r="A50" s="15" t="s">
        <v>1631</v>
      </c>
      <c r="B50" s="16" t="s">
        <v>134</v>
      </c>
      <c r="C50" s="17">
        <f>SUM(C51:C54)</f>
        <v>0</v>
      </c>
      <c r="D50" s="17">
        <f>SUM(D51:D54)</f>
        <v>0</v>
      </c>
      <c r="E50" s="145">
        <f t="shared" ref="E50:T50" si="17">SUM(E51:E54)</f>
        <v>0</v>
      </c>
      <c r="F50" s="145">
        <f t="shared" si="17"/>
        <v>0</v>
      </c>
      <c r="G50" s="145">
        <f t="shared" si="17"/>
        <v>0</v>
      </c>
      <c r="H50" s="17">
        <f t="shared" si="17"/>
        <v>77580.960000000006</v>
      </c>
      <c r="I50" s="17">
        <f t="shared" si="17"/>
        <v>0</v>
      </c>
      <c r="J50" s="17">
        <f t="shared" si="17"/>
        <v>0</v>
      </c>
      <c r="K50" s="17">
        <f t="shared" si="17"/>
        <v>0</v>
      </c>
      <c r="L50" s="17">
        <f t="shared" si="17"/>
        <v>0</v>
      </c>
      <c r="M50" s="17">
        <f t="shared" si="17"/>
        <v>0</v>
      </c>
      <c r="N50" s="145">
        <f t="shared" si="17"/>
        <v>77580.960000000006</v>
      </c>
      <c r="O50" s="145">
        <f t="shared" si="17"/>
        <v>77580.960000000006</v>
      </c>
      <c r="P50" s="17">
        <f t="shared" si="17"/>
        <v>0</v>
      </c>
      <c r="Q50" s="17">
        <f t="shared" si="17"/>
        <v>0</v>
      </c>
      <c r="R50" s="17">
        <f t="shared" si="17"/>
        <v>0</v>
      </c>
      <c r="S50" s="145">
        <f t="shared" si="17"/>
        <v>0</v>
      </c>
      <c r="T50" s="145">
        <f t="shared" si="17"/>
        <v>0</v>
      </c>
      <c r="U50" s="145">
        <f>SUM(U51:U54)</f>
        <v>77580.960000000006</v>
      </c>
    </row>
    <row r="51" spans="1:24" ht="24" customHeight="1" x14ac:dyDescent="0.25">
      <c r="A51" s="20" t="s">
        <v>1632</v>
      </c>
      <c r="B51" s="21" t="s">
        <v>898</v>
      </c>
      <c r="C51" s="22"/>
      <c r="D51" s="22"/>
      <c r="E51" s="146"/>
      <c r="F51" s="146"/>
      <c r="G51" s="152">
        <f t="shared" si="4"/>
        <v>0</v>
      </c>
      <c r="H51" s="22">
        <v>0</v>
      </c>
      <c r="I51" s="22">
        <v>0</v>
      </c>
      <c r="J51" s="22"/>
      <c r="K51" s="22"/>
      <c r="L51" s="22"/>
      <c r="M51" s="22"/>
      <c r="N51" s="152">
        <f t="shared" si="1"/>
        <v>0</v>
      </c>
      <c r="O51" s="153">
        <f t="shared" si="2"/>
        <v>0</v>
      </c>
      <c r="P51" s="22"/>
      <c r="Q51" s="22"/>
      <c r="R51" s="22"/>
      <c r="S51" s="156">
        <f t="shared" si="16"/>
        <v>0</v>
      </c>
      <c r="T51" s="156">
        <f t="shared" si="3"/>
        <v>0</v>
      </c>
      <c r="U51" s="156">
        <f t="shared" si="9"/>
        <v>0</v>
      </c>
    </row>
    <row r="52" spans="1:24" ht="24" customHeight="1" x14ac:dyDescent="0.25">
      <c r="A52" s="20" t="s">
        <v>1633</v>
      </c>
      <c r="B52" s="21" t="s">
        <v>899</v>
      </c>
      <c r="C52" s="22"/>
      <c r="D52" s="22"/>
      <c r="E52" s="146"/>
      <c r="F52" s="146"/>
      <c r="G52" s="152">
        <f t="shared" si="4"/>
        <v>0</v>
      </c>
      <c r="H52" s="22">
        <v>0</v>
      </c>
      <c r="I52" s="22">
        <v>0</v>
      </c>
      <c r="J52" s="22"/>
      <c r="K52" s="22"/>
      <c r="L52" s="22"/>
      <c r="M52" s="22"/>
      <c r="N52" s="152">
        <f t="shared" si="1"/>
        <v>0</v>
      </c>
      <c r="O52" s="153">
        <f t="shared" si="2"/>
        <v>0</v>
      </c>
      <c r="P52" s="22"/>
      <c r="Q52" s="22"/>
      <c r="R52" s="22"/>
      <c r="S52" s="156">
        <f t="shared" si="16"/>
        <v>0</v>
      </c>
      <c r="T52" s="156">
        <f t="shared" si="3"/>
        <v>0</v>
      </c>
      <c r="U52" s="156">
        <f t="shared" si="9"/>
        <v>0</v>
      </c>
    </row>
    <row r="53" spans="1:24" ht="24" customHeight="1" x14ac:dyDescent="0.25">
      <c r="A53" s="20" t="s">
        <v>1634</v>
      </c>
      <c r="B53" s="21" t="s">
        <v>900</v>
      </c>
      <c r="C53" s="22"/>
      <c r="D53" s="22"/>
      <c r="E53" s="146"/>
      <c r="F53" s="146"/>
      <c r="G53" s="152">
        <f t="shared" si="4"/>
        <v>0</v>
      </c>
      <c r="H53" s="22">
        <v>0</v>
      </c>
      <c r="I53" s="22">
        <v>0</v>
      </c>
      <c r="J53" s="22"/>
      <c r="K53" s="22"/>
      <c r="L53" s="22"/>
      <c r="M53" s="22"/>
      <c r="N53" s="152">
        <f t="shared" si="1"/>
        <v>0</v>
      </c>
      <c r="O53" s="153">
        <f t="shared" si="2"/>
        <v>0</v>
      </c>
      <c r="P53" s="22"/>
      <c r="Q53" s="22"/>
      <c r="R53" s="22"/>
      <c r="S53" s="156">
        <f t="shared" si="16"/>
        <v>0</v>
      </c>
      <c r="T53" s="156">
        <f t="shared" si="3"/>
        <v>0</v>
      </c>
      <c r="U53" s="156">
        <f t="shared" si="9"/>
        <v>0</v>
      </c>
    </row>
    <row r="54" spans="1:24" ht="24" customHeight="1" x14ac:dyDescent="0.25">
      <c r="A54" s="20" t="s">
        <v>1635</v>
      </c>
      <c r="B54" s="21" t="s">
        <v>893</v>
      </c>
      <c r="C54" s="22"/>
      <c r="D54" s="22"/>
      <c r="E54" s="146"/>
      <c r="F54" s="146"/>
      <c r="G54" s="152">
        <f t="shared" si="4"/>
        <v>0</v>
      </c>
      <c r="H54" s="22">
        <v>77580.960000000006</v>
      </c>
      <c r="I54" s="22">
        <v>0</v>
      </c>
      <c r="J54" s="22"/>
      <c r="K54" s="22"/>
      <c r="L54" s="22"/>
      <c r="M54" s="22"/>
      <c r="N54" s="152">
        <f t="shared" si="1"/>
        <v>77580.960000000006</v>
      </c>
      <c r="O54" s="153">
        <f t="shared" si="2"/>
        <v>77580.960000000006</v>
      </c>
      <c r="P54" s="22"/>
      <c r="Q54" s="22"/>
      <c r="R54" s="22"/>
      <c r="S54" s="156">
        <f t="shared" si="16"/>
        <v>0</v>
      </c>
      <c r="T54" s="156">
        <f t="shared" si="3"/>
        <v>0</v>
      </c>
      <c r="U54" s="156">
        <f t="shared" si="9"/>
        <v>77580.960000000006</v>
      </c>
    </row>
    <row r="55" spans="1:24" s="3" customFormat="1" ht="24" customHeight="1" x14ac:dyDescent="0.25">
      <c r="A55" s="170" t="s">
        <v>901</v>
      </c>
      <c r="B55" s="170"/>
      <c r="C55" s="26">
        <f t="shared" ref="C55:U55" si="18">C11+C24+C30+C35+C39+C42+C45+C50</f>
        <v>164270219.36183</v>
      </c>
      <c r="D55" s="26">
        <f t="shared" si="18"/>
        <v>0</v>
      </c>
      <c r="E55" s="147">
        <f t="shared" si="18"/>
        <v>0</v>
      </c>
      <c r="F55" s="147">
        <f t="shared" si="18"/>
        <v>0</v>
      </c>
      <c r="G55" s="147">
        <f t="shared" si="18"/>
        <v>164270219.36183</v>
      </c>
      <c r="H55" s="26">
        <f t="shared" si="18"/>
        <v>322891.50824999996</v>
      </c>
      <c r="I55" s="26">
        <f t="shared" si="18"/>
        <v>24552.797430000002</v>
      </c>
      <c r="J55" s="26">
        <f t="shared" si="18"/>
        <v>0</v>
      </c>
      <c r="K55" s="26">
        <f t="shared" si="18"/>
        <v>0</v>
      </c>
      <c r="L55" s="26">
        <f t="shared" si="18"/>
        <v>0</v>
      </c>
      <c r="M55" s="26">
        <f t="shared" si="18"/>
        <v>0</v>
      </c>
      <c r="N55" s="147">
        <f t="shared" si="18"/>
        <v>347444.30567999999</v>
      </c>
      <c r="O55" s="147">
        <f t="shared" si="18"/>
        <v>164564648.76265004</v>
      </c>
      <c r="P55" s="26">
        <f t="shared" si="18"/>
        <v>1377808.696</v>
      </c>
      <c r="Q55" s="26">
        <f t="shared" si="18"/>
        <v>373699.0508074456</v>
      </c>
      <c r="R55" s="26">
        <f t="shared" si="18"/>
        <v>-197667.23769505901</v>
      </c>
      <c r="S55" s="147">
        <f t="shared" si="18"/>
        <v>176031.81311238659</v>
      </c>
      <c r="T55" s="147">
        <f t="shared" si="18"/>
        <v>1553840.509112387</v>
      </c>
      <c r="U55" s="147">
        <f t="shared" si="18"/>
        <v>163010808.25353765</v>
      </c>
      <c r="V55" s="27"/>
      <c r="W55" s="4"/>
      <c r="X55" s="4"/>
    </row>
    <row r="56" spans="1:24" s="14" customFormat="1" ht="20.25" customHeight="1" x14ac:dyDescent="0.25">
      <c r="A56" s="9" t="s">
        <v>1636</v>
      </c>
      <c r="B56" s="10" t="s">
        <v>902</v>
      </c>
      <c r="C56" s="11"/>
      <c r="D56" s="12"/>
      <c r="E56" s="144"/>
      <c r="F56" s="144"/>
      <c r="G56" s="144"/>
      <c r="H56" s="12"/>
      <c r="I56" s="12"/>
      <c r="J56" s="12"/>
      <c r="K56" s="12"/>
      <c r="L56" s="12"/>
      <c r="M56" s="12"/>
      <c r="N56" s="144"/>
      <c r="O56" s="144"/>
      <c r="P56" s="12"/>
      <c r="Q56" s="12"/>
      <c r="R56" s="12"/>
      <c r="S56" s="144"/>
      <c r="T56" s="144"/>
      <c r="U56" s="155"/>
      <c r="V56" s="13"/>
      <c r="W56" s="13"/>
      <c r="X56" s="13"/>
    </row>
    <row r="57" spans="1:24" ht="24" customHeight="1" x14ac:dyDescent="0.25">
      <c r="A57" s="15" t="s">
        <v>1637</v>
      </c>
      <c r="B57" s="16" t="s">
        <v>903</v>
      </c>
      <c r="C57" s="17">
        <f>SUM(C58:C69)</f>
        <v>0</v>
      </c>
      <c r="D57" s="17">
        <f t="shared" ref="D57:T57" si="19">SUM(D58:D69)</f>
        <v>0</v>
      </c>
      <c r="E57" s="145">
        <f t="shared" si="19"/>
        <v>0</v>
      </c>
      <c r="F57" s="145">
        <f t="shared" si="19"/>
        <v>0</v>
      </c>
      <c r="G57" s="145">
        <f t="shared" si="19"/>
        <v>0</v>
      </c>
      <c r="H57" s="17">
        <f t="shared" si="19"/>
        <v>0</v>
      </c>
      <c r="I57" s="17">
        <f t="shared" si="19"/>
        <v>0</v>
      </c>
      <c r="J57" s="17">
        <f t="shared" si="19"/>
        <v>0</v>
      </c>
      <c r="K57" s="17">
        <f t="shared" si="19"/>
        <v>0</v>
      </c>
      <c r="L57" s="17">
        <f t="shared" si="19"/>
        <v>0</v>
      </c>
      <c r="M57" s="17">
        <f t="shared" si="19"/>
        <v>0</v>
      </c>
      <c r="N57" s="145">
        <f t="shared" si="19"/>
        <v>0</v>
      </c>
      <c r="O57" s="145">
        <f t="shared" si="19"/>
        <v>0</v>
      </c>
      <c r="P57" s="17">
        <f t="shared" si="19"/>
        <v>0</v>
      </c>
      <c r="Q57" s="17">
        <f t="shared" si="19"/>
        <v>0</v>
      </c>
      <c r="R57" s="17">
        <f t="shared" si="19"/>
        <v>0</v>
      </c>
      <c r="S57" s="145">
        <f t="shared" si="19"/>
        <v>0</v>
      </c>
      <c r="T57" s="145">
        <f t="shared" si="19"/>
        <v>0</v>
      </c>
      <c r="U57" s="145">
        <f>SUM(U58:U69)</f>
        <v>0</v>
      </c>
    </row>
    <row r="58" spans="1:24" ht="24" customHeight="1" x14ac:dyDescent="0.25">
      <c r="A58" s="20" t="s">
        <v>1638</v>
      </c>
      <c r="B58" s="21" t="s">
        <v>870</v>
      </c>
      <c r="C58" s="22"/>
      <c r="D58" s="22"/>
      <c r="E58" s="146"/>
      <c r="F58" s="146"/>
      <c r="G58" s="152">
        <f t="shared" ref="G58:G90" si="20">+C58+D58+E58-F58</f>
        <v>0</v>
      </c>
      <c r="H58" s="22"/>
      <c r="I58" s="22"/>
      <c r="J58" s="22"/>
      <c r="K58" s="22"/>
      <c r="L58" s="22"/>
      <c r="M58" s="22"/>
      <c r="N58" s="152"/>
      <c r="O58" s="153">
        <f t="shared" ref="O58:O90" si="21">+G58+N58</f>
        <v>0</v>
      </c>
      <c r="P58" s="22"/>
      <c r="Q58" s="22"/>
      <c r="R58" s="22"/>
      <c r="S58" s="156">
        <f t="shared" ref="S58:S77" si="22">+Q58-R58</f>
        <v>0</v>
      </c>
      <c r="T58" s="156">
        <f t="shared" ref="T58:T90" si="23">+P58+S58</f>
        <v>0</v>
      </c>
      <c r="U58" s="156">
        <f t="shared" ref="U58:U90" si="24">+O58+T58</f>
        <v>0</v>
      </c>
    </row>
    <row r="59" spans="1:24" ht="24" customHeight="1" x14ac:dyDescent="0.25">
      <c r="A59" s="20" t="s">
        <v>1639</v>
      </c>
      <c r="B59" s="21" t="s">
        <v>871</v>
      </c>
      <c r="C59" s="22"/>
      <c r="D59" s="22"/>
      <c r="E59" s="146"/>
      <c r="F59" s="146"/>
      <c r="G59" s="152">
        <f t="shared" si="20"/>
        <v>0</v>
      </c>
      <c r="H59" s="22"/>
      <c r="I59" s="22"/>
      <c r="J59" s="22"/>
      <c r="K59" s="22"/>
      <c r="L59" s="22"/>
      <c r="M59" s="22"/>
      <c r="N59" s="152"/>
      <c r="O59" s="153">
        <f t="shared" si="21"/>
        <v>0</v>
      </c>
      <c r="P59" s="22"/>
      <c r="Q59" s="22"/>
      <c r="R59" s="22"/>
      <c r="S59" s="156">
        <f t="shared" si="22"/>
        <v>0</v>
      </c>
      <c r="T59" s="156">
        <f t="shared" si="23"/>
        <v>0</v>
      </c>
      <c r="U59" s="156">
        <f t="shared" si="24"/>
        <v>0</v>
      </c>
    </row>
    <row r="60" spans="1:24" ht="24" customHeight="1" x14ac:dyDescent="0.25">
      <c r="A60" s="20" t="s">
        <v>1640</v>
      </c>
      <c r="B60" s="21" t="s">
        <v>872</v>
      </c>
      <c r="C60" s="22"/>
      <c r="D60" s="22"/>
      <c r="E60" s="146"/>
      <c r="F60" s="146"/>
      <c r="G60" s="152">
        <f t="shared" si="20"/>
        <v>0</v>
      </c>
      <c r="H60" s="22"/>
      <c r="I60" s="22"/>
      <c r="J60" s="22"/>
      <c r="K60" s="22"/>
      <c r="L60" s="22"/>
      <c r="M60" s="22"/>
      <c r="N60" s="152"/>
      <c r="O60" s="153">
        <f t="shared" si="21"/>
        <v>0</v>
      </c>
      <c r="P60" s="22"/>
      <c r="Q60" s="22"/>
      <c r="R60" s="22"/>
      <c r="S60" s="156">
        <f t="shared" si="22"/>
        <v>0</v>
      </c>
      <c r="T60" s="156">
        <f t="shared" si="23"/>
        <v>0</v>
      </c>
      <c r="U60" s="156">
        <f t="shared" si="24"/>
        <v>0</v>
      </c>
    </row>
    <row r="61" spans="1:24" ht="24" customHeight="1" x14ac:dyDescent="0.25">
      <c r="A61" s="20" t="s">
        <v>1641</v>
      </c>
      <c r="B61" s="21" t="s">
        <v>873</v>
      </c>
      <c r="C61" s="22"/>
      <c r="D61" s="22"/>
      <c r="E61" s="146"/>
      <c r="F61" s="146"/>
      <c r="G61" s="152">
        <f t="shared" si="20"/>
        <v>0</v>
      </c>
      <c r="H61" s="22"/>
      <c r="I61" s="22"/>
      <c r="J61" s="22"/>
      <c r="K61" s="22"/>
      <c r="L61" s="22"/>
      <c r="M61" s="22"/>
      <c r="N61" s="152"/>
      <c r="O61" s="153">
        <f t="shared" si="21"/>
        <v>0</v>
      </c>
      <c r="P61" s="22"/>
      <c r="Q61" s="22"/>
      <c r="R61" s="22"/>
      <c r="S61" s="156">
        <f t="shared" si="22"/>
        <v>0</v>
      </c>
      <c r="T61" s="156">
        <f t="shared" si="23"/>
        <v>0</v>
      </c>
      <c r="U61" s="156">
        <f t="shared" si="24"/>
        <v>0</v>
      </c>
    </row>
    <row r="62" spans="1:24" ht="24" customHeight="1" x14ac:dyDescent="0.25">
      <c r="A62" s="20" t="s">
        <v>1642</v>
      </c>
      <c r="B62" s="21" t="s">
        <v>874</v>
      </c>
      <c r="C62" s="22"/>
      <c r="D62" s="22"/>
      <c r="E62" s="146"/>
      <c r="F62" s="146"/>
      <c r="G62" s="152">
        <f t="shared" si="20"/>
        <v>0</v>
      </c>
      <c r="H62" s="22"/>
      <c r="I62" s="22"/>
      <c r="J62" s="22"/>
      <c r="K62" s="22"/>
      <c r="L62" s="22"/>
      <c r="M62" s="22"/>
      <c r="N62" s="152"/>
      <c r="O62" s="153">
        <f t="shared" si="21"/>
        <v>0</v>
      </c>
      <c r="P62" s="22"/>
      <c r="Q62" s="22"/>
      <c r="R62" s="22"/>
      <c r="S62" s="156">
        <f t="shared" si="22"/>
        <v>0</v>
      </c>
      <c r="T62" s="156">
        <f t="shared" si="23"/>
        <v>0</v>
      </c>
      <c r="U62" s="156">
        <f t="shared" si="24"/>
        <v>0</v>
      </c>
    </row>
    <row r="63" spans="1:24" ht="24" customHeight="1" x14ac:dyDescent="0.25">
      <c r="A63" s="20" t="s">
        <v>1643</v>
      </c>
      <c r="B63" s="21" t="s">
        <v>875</v>
      </c>
      <c r="C63" s="22"/>
      <c r="D63" s="22"/>
      <c r="E63" s="146"/>
      <c r="F63" s="146"/>
      <c r="G63" s="152">
        <f t="shared" si="20"/>
        <v>0</v>
      </c>
      <c r="H63" s="22"/>
      <c r="I63" s="22"/>
      <c r="J63" s="22"/>
      <c r="K63" s="22"/>
      <c r="L63" s="22"/>
      <c r="M63" s="22"/>
      <c r="N63" s="152"/>
      <c r="O63" s="153">
        <f t="shared" si="21"/>
        <v>0</v>
      </c>
      <c r="P63" s="22"/>
      <c r="Q63" s="22"/>
      <c r="R63" s="22"/>
      <c r="S63" s="156">
        <f t="shared" si="22"/>
        <v>0</v>
      </c>
      <c r="T63" s="156">
        <f t="shared" si="23"/>
        <v>0</v>
      </c>
      <c r="U63" s="156">
        <f t="shared" si="24"/>
        <v>0</v>
      </c>
    </row>
    <row r="64" spans="1:24" ht="24" customHeight="1" x14ac:dyDescent="0.25">
      <c r="A64" s="20" t="s">
        <v>1644</v>
      </c>
      <c r="B64" s="21" t="s">
        <v>876</v>
      </c>
      <c r="C64" s="22"/>
      <c r="D64" s="22"/>
      <c r="E64" s="146"/>
      <c r="F64" s="146"/>
      <c r="G64" s="152">
        <f t="shared" si="20"/>
        <v>0</v>
      </c>
      <c r="H64" s="22"/>
      <c r="I64" s="22"/>
      <c r="J64" s="22"/>
      <c r="K64" s="22"/>
      <c r="L64" s="22"/>
      <c r="M64" s="22"/>
      <c r="N64" s="152"/>
      <c r="O64" s="153">
        <f t="shared" si="21"/>
        <v>0</v>
      </c>
      <c r="P64" s="22"/>
      <c r="Q64" s="22"/>
      <c r="R64" s="22"/>
      <c r="S64" s="156">
        <f t="shared" si="22"/>
        <v>0</v>
      </c>
      <c r="T64" s="156">
        <f t="shared" si="23"/>
        <v>0</v>
      </c>
      <c r="U64" s="156">
        <f t="shared" si="24"/>
        <v>0</v>
      </c>
    </row>
    <row r="65" spans="1:21" s="19" customFormat="1" ht="24" customHeight="1" x14ac:dyDescent="0.25">
      <c r="A65" s="20" t="s">
        <v>1645</v>
      </c>
      <c r="B65" s="21" t="s">
        <v>877</v>
      </c>
      <c r="C65" s="22"/>
      <c r="D65" s="22"/>
      <c r="E65" s="146"/>
      <c r="F65" s="146"/>
      <c r="G65" s="152">
        <f t="shared" si="20"/>
        <v>0</v>
      </c>
      <c r="H65" s="22"/>
      <c r="I65" s="22"/>
      <c r="J65" s="22"/>
      <c r="K65" s="22"/>
      <c r="L65" s="22"/>
      <c r="M65" s="22"/>
      <c r="N65" s="152"/>
      <c r="O65" s="153">
        <f t="shared" si="21"/>
        <v>0</v>
      </c>
      <c r="P65" s="22"/>
      <c r="Q65" s="22"/>
      <c r="R65" s="22"/>
      <c r="S65" s="156">
        <f t="shared" si="22"/>
        <v>0</v>
      </c>
      <c r="T65" s="156">
        <f t="shared" si="23"/>
        <v>0</v>
      </c>
      <c r="U65" s="156">
        <f t="shared" si="24"/>
        <v>0</v>
      </c>
    </row>
    <row r="66" spans="1:21" s="19" customFormat="1" ht="24" customHeight="1" x14ac:dyDescent="0.25">
      <c r="A66" s="20" t="s">
        <v>1646</v>
      </c>
      <c r="B66" s="21" t="s">
        <v>878</v>
      </c>
      <c r="C66" s="22"/>
      <c r="D66" s="22"/>
      <c r="E66" s="146"/>
      <c r="F66" s="146"/>
      <c r="G66" s="152">
        <f t="shared" si="20"/>
        <v>0</v>
      </c>
      <c r="H66" s="22"/>
      <c r="I66" s="22"/>
      <c r="J66" s="22"/>
      <c r="K66" s="22"/>
      <c r="L66" s="22"/>
      <c r="M66" s="22"/>
      <c r="N66" s="152"/>
      <c r="O66" s="153">
        <f t="shared" si="21"/>
        <v>0</v>
      </c>
      <c r="P66" s="22"/>
      <c r="Q66" s="22"/>
      <c r="R66" s="22"/>
      <c r="S66" s="156">
        <f t="shared" si="22"/>
        <v>0</v>
      </c>
      <c r="T66" s="156">
        <f t="shared" si="23"/>
        <v>0</v>
      </c>
      <c r="U66" s="156">
        <f t="shared" si="24"/>
        <v>0</v>
      </c>
    </row>
    <row r="67" spans="1:21" s="19" customFormat="1" ht="24" customHeight="1" x14ac:dyDescent="0.25">
      <c r="A67" s="20" t="s">
        <v>1647</v>
      </c>
      <c r="B67" s="21" t="s">
        <v>879</v>
      </c>
      <c r="C67" s="22"/>
      <c r="D67" s="22"/>
      <c r="E67" s="146"/>
      <c r="F67" s="146"/>
      <c r="G67" s="152">
        <f t="shared" si="20"/>
        <v>0</v>
      </c>
      <c r="H67" s="22"/>
      <c r="I67" s="22"/>
      <c r="J67" s="22"/>
      <c r="K67" s="22"/>
      <c r="L67" s="22"/>
      <c r="M67" s="22"/>
      <c r="N67" s="152"/>
      <c r="O67" s="153">
        <f t="shared" si="21"/>
        <v>0</v>
      </c>
      <c r="P67" s="22"/>
      <c r="Q67" s="22"/>
      <c r="R67" s="22"/>
      <c r="S67" s="156">
        <f t="shared" si="22"/>
        <v>0</v>
      </c>
      <c r="T67" s="156">
        <f t="shared" si="23"/>
        <v>0</v>
      </c>
      <c r="U67" s="156">
        <f t="shared" si="24"/>
        <v>0</v>
      </c>
    </row>
    <row r="68" spans="1:21" s="19" customFormat="1" ht="24" customHeight="1" x14ac:dyDescent="0.25">
      <c r="A68" s="20" t="s">
        <v>1648</v>
      </c>
      <c r="B68" s="21" t="s">
        <v>880</v>
      </c>
      <c r="C68" s="22"/>
      <c r="D68" s="22"/>
      <c r="E68" s="146"/>
      <c r="F68" s="146"/>
      <c r="G68" s="152">
        <f t="shared" si="20"/>
        <v>0</v>
      </c>
      <c r="H68" s="22"/>
      <c r="I68" s="22"/>
      <c r="J68" s="22"/>
      <c r="K68" s="22"/>
      <c r="L68" s="22"/>
      <c r="M68" s="22"/>
      <c r="N68" s="152"/>
      <c r="O68" s="153">
        <f t="shared" si="21"/>
        <v>0</v>
      </c>
      <c r="P68" s="22"/>
      <c r="Q68" s="22"/>
      <c r="R68" s="22"/>
      <c r="S68" s="156">
        <f t="shared" si="22"/>
        <v>0</v>
      </c>
      <c r="T68" s="156">
        <f t="shared" si="23"/>
        <v>0</v>
      </c>
      <c r="U68" s="156">
        <f t="shared" si="24"/>
        <v>0</v>
      </c>
    </row>
    <row r="69" spans="1:21" s="19" customFormat="1" ht="24" customHeight="1" x14ac:dyDescent="0.25">
      <c r="A69" s="20" t="s">
        <v>1649</v>
      </c>
      <c r="B69" s="21" t="s">
        <v>881</v>
      </c>
      <c r="C69" s="22"/>
      <c r="D69" s="22"/>
      <c r="E69" s="146"/>
      <c r="F69" s="146"/>
      <c r="G69" s="152">
        <f t="shared" si="20"/>
        <v>0</v>
      </c>
      <c r="H69" s="22"/>
      <c r="I69" s="22"/>
      <c r="J69" s="22"/>
      <c r="K69" s="22"/>
      <c r="L69" s="22"/>
      <c r="M69" s="22"/>
      <c r="N69" s="152"/>
      <c r="O69" s="153">
        <f t="shared" si="21"/>
        <v>0</v>
      </c>
      <c r="P69" s="22"/>
      <c r="Q69" s="22"/>
      <c r="R69" s="22"/>
      <c r="S69" s="156">
        <f t="shared" si="22"/>
        <v>0</v>
      </c>
      <c r="T69" s="156">
        <f t="shared" si="23"/>
        <v>0</v>
      </c>
      <c r="U69" s="156">
        <f t="shared" si="24"/>
        <v>0</v>
      </c>
    </row>
    <row r="70" spans="1:21" s="19" customFormat="1" ht="24" customHeight="1" x14ac:dyDescent="0.25">
      <c r="A70" s="15" t="s">
        <v>1650</v>
      </c>
      <c r="B70" s="16" t="s">
        <v>882</v>
      </c>
      <c r="C70" s="17">
        <f>SUM(C71:C72)</f>
        <v>0</v>
      </c>
      <c r="D70" s="17">
        <f t="shared" ref="D70:T70" si="25">SUM(D71:D72)</f>
        <v>0</v>
      </c>
      <c r="E70" s="145">
        <f t="shared" si="25"/>
        <v>0</v>
      </c>
      <c r="F70" s="145">
        <f t="shared" si="25"/>
        <v>0</v>
      </c>
      <c r="G70" s="145">
        <f t="shared" si="25"/>
        <v>0</v>
      </c>
      <c r="H70" s="17">
        <f t="shared" si="25"/>
        <v>0</v>
      </c>
      <c r="I70" s="17">
        <f t="shared" si="25"/>
        <v>0</v>
      </c>
      <c r="J70" s="17">
        <f t="shared" si="25"/>
        <v>0</v>
      </c>
      <c r="K70" s="17">
        <f t="shared" si="25"/>
        <v>0</v>
      </c>
      <c r="L70" s="17">
        <f t="shared" si="25"/>
        <v>0</v>
      </c>
      <c r="M70" s="17">
        <f t="shared" si="25"/>
        <v>0</v>
      </c>
      <c r="N70" s="145">
        <f t="shared" si="25"/>
        <v>0</v>
      </c>
      <c r="O70" s="145">
        <f t="shared" si="25"/>
        <v>0</v>
      </c>
      <c r="P70" s="17">
        <f t="shared" si="25"/>
        <v>0</v>
      </c>
      <c r="Q70" s="17">
        <f t="shared" si="25"/>
        <v>0</v>
      </c>
      <c r="R70" s="17">
        <f t="shared" si="25"/>
        <v>0</v>
      </c>
      <c r="S70" s="145">
        <f t="shared" si="25"/>
        <v>0</v>
      </c>
      <c r="T70" s="145">
        <f t="shared" si="25"/>
        <v>0</v>
      </c>
      <c r="U70" s="145">
        <f>SUM(U71:U72)</f>
        <v>0</v>
      </c>
    </row>
    <row r="71" spans="1:21" s="19" customFormat="1" ht="24" customHeight="1" x14ac:dyDescent="0.25">
      <c r="A71" s="20" t="s">
        <v>1651</v>
      </c>
      <c r="B71" s="21" t="s">
        <v>883</v>
      </c>
      <c r="C71" s="22"/>
      <c r="D71" s="22"/>
      <c r="E71" s="146"/>
      <c r="F71" s="146"/>
      <c r="G71" s="152">
        <f t="shared" si="20"/>
        <v>0</v>
      </c>
      <c r="H71" s="22"/>
      <c r="I71" s="22"/>
      <c r="J71" s="22"/>
      <c r="K71" s="22"/>
      <c r="L71" s="22"/>
      <c r="M71" s="22"/>
      <c r="N71" s="152"/>
      <c r="O71" s="153">
        <f t="shared" si="21"/>
        <v>0</v>
      </c>
      <c r="P71" s="22"/>
      <c r="Q71" s="22"/>
      <c r="R71" s="22"/>
      <c r="S71" s="156">
        <f t="shared" si="22"/>
        <v>0</v>
      </c>
      <c r="T71" s="156">
        <f t="shared" si="23"/>
        <v>0</v>
      </c>
      <c r="U71" s="156">
        <f t="shared" si="24"/>
        <v>0</v>
      </c>
    </row>
    <row r="72" spans="1:21" s="19" customFormat="1" ht="24" customHeight="1" x14ac:dyDescent="0.25">
      <c r="A72" s="20" t="s">
        <v>1652</v>
      </c>
      <c r="B72" s="21" t="s">
        <v>884</v>
      </c>
      <c r="C72" s="22"/>
      <c r="D72" s="22"/>
      <c r="E72" s="146"/>
      <c r="F72" s="146"/>
      <c r="G72" s="152">
        <f t="shared" si="20"/>
        <v>0</v>
      </c>
      <c r="H72" s="22"/>
      <c r="I72" s="22"/>
      <c r="J72" s="22"/>
      <c r="K72" s="22"/>
      <c r="L72" s="22"/>
      <c r="M72" s="22"/>
      <c r="N72" s="152"/>
      <c r="O72" s="153">
        <f t="shared" si="21"/>
        <v>0</v>
      </c>
      <c r="P72" s="22"/>
      <c r="Q72" s="22"/>
      <c r="R72" s="22"/>
      <c r="S72" s="156">
        <f t="shared" si="22"/>
        <v>0</v>
      </c>
      <c r="T72" s="156">
        <f t="shared" si="23"/>
        <v>0</v>
      </c>
      <c r="U72" s="156">
        <f t="shared" si="24"/>
        <v>0</v>
      </c>
    </row>
    <row r="73" spans="1:21" s="19" customFormat="1" ht="24" customHeight="1" x14ac:dyDescent="0.25">
      <c r="A73" s="15" t="s">
        <v>1653</v>
      </c>
      <c r="B73" s="16" t="s">
        <v>899</v>
      </c>
      <c r="C73" s="17">
        <f>SUM(C74:C77)</f>
        <v>0</v>
      </c>
      <c r="D73" s="17">
        <f t="shared" ref="D73:T73" si="26">SUM(D74:D77)</f>
        <v>0</v>
      </c>
      <c r="E73" s="145">
        <f t="shared" si="26"/>
        <v>0</v>
      </c>
      <c r="F73" s="145">
        <f t="shared" si="26"/>
        <v>0</v>
      </c>
      <c r="G73" s="145">
        <f t="shared" si="26"/>
        <v>0</v>
      </c>
      <c r="H73" s="17">
        <f t="shared" si="26"/>
        <v>0</v>
      </c>
      <c r="I73" s="17">
        <f t="shared" si="26"/>
        <v>0</v>
      </c>
      <c r="J73" s="17">
        <f t="shared" si="26"/>
        <v>0</v>
      </c>
      <c r="K73" s="17">
        <f t="shared" si="26"/>
        <v>0</v>
      </c>
      <c r="L73" s="17">
        <f t="shared" si="26"/>
        <v>0</v>
      </c>
      <c r="M73" s="17">
        <f t="shared" si="26"/>
        <v>0</v>
      </c>
      <c r="N73" s="145">
        <f t="shared" si="26"/>
        <v>0</v>
      </c>
      <c r="O73" s="145">
        <f t="shared" si="26"/>
        <v>0</v>
      </c>
      <c r="P73" s="17">
        <f t="shared" si="26"/>
        <v>0</v>
      </c>
      <c r="Q73" s="17">
        <f t="shared" si="26"/>
        <v>0</v>
      </c>
      <c r="R73" s="17">
        <f t="shared" si="26"/>
        <v>0</v>
      </c>
      <c r="S73" s="145">
        <f t="shared" si="26"/>
        <v>0</v>
      </c>
      <c r="T73" s="145">
        <f t="shared" si="26"/>
        <v>0</v>
      </c>
      <c r="U73" s="145">
        <f>SUM(U74:U77)</f>
        <v>0</v>
      </c>
    </row>
    <row r="74" spans="1:21" s="19" customFormat="1" ht="24" customHeight="1" x14ac:dyDescent="0.25">
      <c r="A74" s="20" t="s">
        <v>1654</v>
      </c>
      <c r="B74" s="21" t="s">
        <v>1612</v>
      </c>
      <c r="C74" s="22"/>
      <c r="D74" s="22"/>
      <c r="E74" s="146"/>
      <c r="F74" s="146"/>
      <c r="G74" s="152">
        <f t="shared" si="20"/>
        <v>0</v>
      </c>
      <c r="H74" s="22"/>
      <c r="I74" s="22"/>
      <c r="J74" s="22"/>
      <c r="K74" s="22"/>
      <c r="L74" s="22"/>
      <c r="M74" s="22"/>
      <c r="N74" s="152"/>
      <c r="O74" s="153">
        <f t="shared" si="21"/>
        <v>0</v>
      </c>
      <c r="P74" s="22"/>
      <c r="Q74" s="22"/>
      <c r="R74" s="22"/>
      <c r="S74" s="156">
        <f t="shared" si="22"/>
        <v>0</v>
      </c>
      <c r="T74" s="156">
        <f t="shared" si="23"/>
        <v>0</v>
      </c>
      <c r="U74" s="156">
        <f t="shared" si="24"/>
        <v>0</v>
      </c>
    </row>
    <row r="75" spans="1:21" s="19" customFormat="1" ht="24" customHeight="1" x14ac:dyDescent="0.25">
      <c r="A75" s="20" t="s">
        <v>1655</v>
      </c>
      <c r="B75" s="21" t="s">
        <v>885</v>
      </c>
      <c r="C75" s="22"/>
      <c r="D75" s="22"/>
      <c r="E75" s="146"/>
      <c r="F75" s="146"/>
      <c r="G75" s="152">
        <f t="shared" si="20"/>
        <v>0</v>
      </c>
      <c r="H75" s="22"/>
      <c r="I75" s="22"/>
      <c r="J75" s="22"/>
      <c r="K75" s="22"/>
      <c r="L75" s="22"/>
      <c r="M75" s="22"/>
      <c r="N75" s="152"/>
      <c r="O75" s="153">
        <f t="shared" si="21"/>
        <v>0</v>
      </c>
      <c r="P75" s="22"/>
      <c r="Q75" s="22"/>
      <c r="R75" s="22"/>
      <c r="S75" s="156">
        <f t="shared" si="22"/>
        <v>0</v>
      </c>
      <c r="T75" s="156">
        <f t="shared" si="23"/>
        <v>0</v>
      </c>
      <c r="U75" s="156">
        <f t="shared" si="24"/>
        <v>0</v>
      </c>
    </row>
    <row r="76" spans="1:21" s="19" customFormat="1" ht="24" customHeight="1" x14ac:dyDescent="0.25">
      <c r="A76" s="20" t="s">
        <v>1656</v>
      </c>
      <c r="B76" s="21" t="s">
        <v>886</v>
      </c>
      <c r="C76" s="22"/>
      <c r="D76" s="22"/>
      <c r="E76" s="146"/>
      <c r="F76" s="146"/>
      <c r="G76" s="152">
        <f t="shared" si="20"/>
        <v>0</v>
      </c>
      <c r="H76" s="22"/>
      <c r="I76" s="22"/>
      <c r="J76" s="22"/>
      <c r="K76" s="22"/>
      <c r="L76" s="22"/>
      <c r="M76" s="22"/>
      <c r="N76" s="152"/>
      <c r="O76" s="153">
        <f t="shared" si="21"/>
        <v>0</v>
      </c>
      <c r="P76" s="22"/>
      <c r="Q76" s="22"/>
      <c r="R76" s="22"/>
      <c r="S76" s="156">
        <f t="shared" si="22"/>
        <v>0</v>
      </c>
      <c r="T76" s="156">
        <f t="shared" si="23"/>
        <v>0</v>
      </c>
      <c r="U76" s="156">
        <f t="shared" si="24"/>
        <v>0</v>
      </c>
    </row>
    <row r="77" spans="1:21" s="19" customFormat="1" ht="24" customHeight="1" x14ac:dyDescent="0.25">
      <c r="A77" s="20" t="s">
        <v>1657</v>
      </c>
      <c r="B77" s="21" t="s">
        <v>887</v>
      </c>
      <c r="C77" s="22"/>
      <c r="D77" s="22"/>
      <c r="E77" s="146"/>
      <c r="F77" s="146"/>
      <c r="G77" s="152">
        <f t="shared" si="20"/>
        <v>0</v>
      </c>
      <c r="H77" s="22"/>
      <c r="I77" s="22"/>
      <c r="J77" s="22"/>
      <c r="K77" s="22"/>
      <c r="L77" s="22"/>
      <c r="M77" s="22"/>
      <c r="N77" s="152"/>
      <c r="O77" s="153">
        <f t="shared" si="21"/>
        <v>0</v>
      </c>
      <c r="P77" s="22"/>
      <c r="Q77" s="22"/>
      <c r="R77" s="22"/>
      <c r="S77" s="156">
        <f t="shared" si="22"/>
        <v>0</v>
      </c>
      <c r="T77" s="156">
        <f t="shared" si="23"/>
        <v>0</v>
      </c>
      <c r="U77" s="156">
        <f t="shared" si="24"/>
        <v>0</v>
      </c>
    </row>
    <row r="78" spans="1:21" s="19" customFormat="1" ht="24" customHeight="1" x14ac:dyDescent="0.25">
      <c r="A78" s="15" t="s">
        <v>1658</v>
      </c>
      <c r="B78" s="16" t="s">
        <v>904</v>
      </c>
      <c r="C78" s="17">
        <f>SUM(C79:C80)</f>
        <v>0</v>
      </c>
      <c r="D78" s="17">
        <f t="shared" ref="D78:U78" si="27">SUM(D79:D80)</f>
        <v>0</v>
      </c>
      <c r="E78" s="145">
        <f t="shared" si="27"/>
        <v>0</v>
      </c>
      <c r="F78" s="145">
        <f t="shared" si="27"/>
        <v>0</v>
      </c>
      <c r="G78" s="145">
        <f t="shared" si="27"/>
        <v>0</v>
      </c>
      <c r="H78" s="17">
        <f t="shared" si="27"/>
        <v>0</v>
      </c>
      <c r="I78" s="17">
        <f t="shared" si="27"/>
        <v>0</v>
      </c>
      <c r="J78" s="17">
        <f t="shared" si="27"/>
        <v>0</v>
      </c>
      <c r="K78" s="17">
        <f t="shared" si="27"/>
        <v>0</v>
      </c>
      <c r="L78" s="17">
        <f t="shared" si="27"/>
        <v>0</v>
      </c>
      <c r="M78" s="17">
        <f t="shared" si="27"/>
        <v>0</v>
      </c>
      <c r="N78" s="145">
        <f t="shared" si="27"/>
        <v>0</v>
      </c>
      <c r="O78" s="145">
        <f t="shared" si="27"/>
        <v>0</v>
      </c>
      <c r="P78" s="17">
        <f t="shared" si="27"/>
        <v>0</v>
      </c>
      <c r="Q78" s="17">
        <f t="shared" si="27"/>
        <v>0</v>
      </c>
      <c r="R78" s="17">
        <f t="shared" si="27"/>
        <v>0</v>
      </c>
      <c r="S78" s="145">
        <f t="shared" si="27"/>
        <v>0</v>
      </c>
      <c r="T78" s="145">
        <f t="shared" si="27"/>
        <v>0</v>
      </c>
      <c r="U78" s="145">
        <f t="shared" si="27"/>
        <v>0</v>
      </c>
    </row>
    <row r="79" spans="1:21" s="19" customFormat="1" ht="24" customHeight="1" x14ac:dyDescent="0.25">
      <c r="A79" s="20" t="s">
        <v>1659</v>
      </c>
      <c r="B79" s="21" t="s">
        <v>891</v>
      </c>
      <c r="C79" s="22"/>
      <c r="D79" s="22"/>
      <c r="E79" s="146"/>
      <c r="F79" s="146"/>
      <c r="G79" s="152">
        <f t="shared" si="20"/>
        <v>0</v>
      </c>
      <c r="H79" s="22"/>
      <c r="I79" s="22"/>
      <c r="J79" s="22"/>
      <c r="K79" s="22"/>
      <c r="L79" s="22"/>
      <c r="M79" s="22"/>
      <c r="N79" s="152"/>
      <c r="O79" s="153">
        <f t="shared" si="21"/>
        <v>0</v>
      </c>
      <c r="P79" s="22"/>
      <c r="Q79" s="22"/>
      <c r="R79" s="22"/>
      <c r="S79" s="156">
        <f t="shared" ref="S79:S80" si="28">+P79+Q79-R79</f>
        <v>0</v>
      </c>
      <c r="T79" s="156">
        <f t="shared" si="23"/>
        <v>0</v>
      </c>
      <c r="U79" s="156">
        <f t="shared" si="24"/>
        <v>0</v>
      </c>
    </row>
    <row r="80" spans="1:21" s="19" customFormat="1" ht="24" customHeight="1" x14ac:dyDescent="0.25">
      <c r="A80" s="20" t="s">
        <v>1660</v>
      </c>
      <c r="B80" s="21" t="s">
        <v>892</v>
      </c>
      <c r="C80" s="22"/>
      <c r="D80" s="22"/>
      <c r="E80" s="146"/>
      <c r="F80" s="146"/>
      <c r="G80" s="152">
        <f t="shared" si="20"/>
        <v>0</v>
      </c>
      <c r="H80" s="22"/>
      <c r="I80" s="22"/>
      <c r="J80" s="22"/>
      <c r="K80" s="22"/>
      <c r="L80" s="22"/>
      <c r="M80" s="22"/>
      <c r="N80" s="152"/>
      <c r="O80" s="153">
        <f t="shared" si="21"/>
        <v>0</v>
      </c>
      <c r="P80" s="22"/>
      <c r="Q80" s="22"/>
      <c r="R80" s="22"/>
      <c r="S80" s="156">
        <f t="shared" si="28"/>
        <v>0</v>
      </c>
      <c r="T80" s="156">
        <f t="shared" si="23"/>
        <v>0</v>
      </c>
      <c r="U80" s="156">
        <f t="shared" si="24"/>
        <v>0</v>
      </c>
    </row>
    <row r="81" spans="1:24" ht="24" customHeight="1" x14ac:dyDescent="0.25">
      <c r="A81" s="15" t="s">
        <v>1661</v>
      </c>
      <c r="B81" s="16" t="s">
        <v>893</v>
      </c>
      <c r="C81" s="17">
        <f>SUM(C82:C85)</f>
        <v>0</v>
      </c>
      <c r="D81" s="17">
        <f t="shared" ref="D81:U81" si="29">SUM(D82:D85)</f>
        <v>0</v>
      </c>
      <c r="E81" s="145">
        <f t="shared" si="29"/>
        <v>0</v>
      </c>
      <c r="F81" s="145">
        <f t="shared" si="29"/>
        <v>0</v>
      </c>
      <c r="G81" s="145">
        <f t="shared" si="29"/>
        <v>0</v>
      </c>
      <c r="H81" s="17">
        <f t="shared" si="29"/>
        <v>0</v>
      </c>
      <c r="I81" s="17">
        <f t="shared" si="29"/>
        <v>0</v>
      </c>
      <c r="J81" s="17">
        <f t="shared" si="29"/>
        <v>0</v>
      </c>
      <c r="K81" s="17">
        <f t="shared" si="29"/>
        <v>0</v>
      </c>
      <c r="L81" s="17">
        <f t="shared" si="29"/>
        <v>0</v>
      </c>
      <c r="M81" s="17">
        <f t="shared" si="29"/>
        <v>0</v>
      </c>
      <c r="N81" s="145">
        <f t="shared" si="29"/>
        <v>0</v>
      </c>
      <c r="O81" s="145">
        <f t="shared" si="29"/>
        <v>0</v>
      </c>
      <c r="P81" s="17">
        <f t="shared" si="29"/>
        <v>0</v>
      </c>
      <c r="Q81" s="17">
        <f t="shared" si="29"/>
        <v>0</v>
      </c>
      <c r="R81" s="17">
        <f t="shared" si="29"/>
        <v>0</v>
      </c>
      <c r="S81" s="145">
        <f t="shared" si="29"/>
        <v>0</v>
      </c>
      <c r="T81" s="145">
        <f t="shared" si="29"/>
        <v>0</v>
      </c>
      <c r="U81" s="145">
        <f t="shared" si="29"/>
        <v>0</v>
      </c>
    </row>
    <row r="82" spans="1:24" ht="24" customHeight="1" x14ac:dyDescent="0.25">
      <c r="A82" s="20" t="s">
        <v>1662</v>
      </c>
      <c r="B82" s="21" t="s">
        <v>894</v>
      </c>
      <c r="C82" s="22"/>
      <c r="D82" s="22"/>
      <c r="E82" s="146"/>
      <c r="F82" s="146"/>
      <c r="G82" s="152">
        <f t="shared" si="20"/>
        <v>0</v>
      </c>
      <c r="H82" s="22"/>
      <c r="I82" s="22"/>
      <c r="J82" s="22"/>
      <c r="K82" s="22"/>
      <c r="L82" s="22"/>
      <c r="M82" s="22"/>
      <c r="N82" s="152"/>
      <c r="O82" s="153">
        <f t="shared" si="21"/>
        <v>0</v>
      </c>
      <c r="P82" s="22"/>
      <c r="Q82" s="22"/>
      <c r="R82" s="22"/>
      <c r="S82" s="156">
        <f t="shared" ref="S82:S90" si="30">+Q82-R82</f>
        <v>0</v>
      </c>
      <c r="T82" s="156">
        <f t="shared" si="23"/>
        <v>0</v>
      </c>
      <c r="U82" s="156">
        <f t="shared" si="24"/>
        <v>0</v>
      </c>
    </row>
    <row r="83" spans="1:24" ht="24" customHeight="1" x14ac:dyDescent="0.25">
      <c r="A83" s="20" t="s">
        <v>1663</v>
      </c>
      <c r="B83" s="21" t="s">
        <v>895</v>
      </c>
      <c r="C83" s="22"/>
      <c r="D83" s="22"/>
      <c r="E83" s="146"/>
      <c r="F83" s="146"/>
      <c r="G83" s="152">
        <f t="shared" si="20"/>
        <v>0</v>
      </c>
      <c r="H83" s="22"/>
      <c r="I83" s="22"/>
      <c r="J83" s="22"/>
      <c r="K83" s="22"/>
      <c r="L83" s="22"/>
      <c r="M83" s="22"/>
      <c r="N83" s="152"/>
      <c r="O83" s="153">
        <f t="shared" si="21"/>
        <v>0</v>
      </c>
      <c r="P83" s="22"/>
      <c r="Q83" s="22"/>
      <c r="R83" s="22"/>
      <c r="S83" s="156">
        <f t="shared" si="30"/>
        <v>0</v>
      </c>
      <c r="T83" s="156">
        <f t="shared" si="23"/>
        <v>0</v>
      </c>
      <c r="U83" s="156">
        <f t="shared" si="24"/>
        <v>0</v>
      </c>
    </row>
    <row r="84" spans="1:24" ht="24" customHeight="1" x14ac:dyDescent="0.25">
      <c r="A84" s="20" t="s">
        <v>1664</v>
      </c>
      <c r="B84" s="21" t="s">
        <v>896</v>
      </c>
      <c r="C84" s="22"/>
      <c r="D84" s="22"/>
      <c r="E84" s="146"/>
      <c r="F84" s="146"/>
      <c r="G84" s="152">
        <f t="shared" si="20"/>
        <v>0</v>
      </c>
      <c r="H84" s="22"/>
      <c r="I84" s="22"/>
      <c r="J84" s="22"/>
      <c r="K84" s="22"/>
      <c r="L84" s="22"/>
      <c r="M84" s="22"/>
      <c r="N84" s="152"/>
      <c r="O84" s="153">
        <f t="shared" si="21"/>
        <v>0</v>
      </c>
      <c r="P84" s="22"/>
      <c r="Q84" s="22"/>
      <c r="R84" s="22"/>
      <c r="S84" s="156">
        <f t="shared" si="30"/>
        <v>0</v>
      </c>
      <c r="T84" s="156">
        <f t="shared" si="23"/>
        <v>0</v>
      </c>
      <c r="U84" s="156">
        <f t="shared" si="24"/>
        <v>0</v>
      </c>
    </row>
    <row r="85" spans="1:24" ht="24" customHeight="1" x14ac:dyDescent="0.25">
      <c r="A85" s="20" t="s">
        <v>1665</v>
      </c>
      <c r="B85" s="21" t="s">
        <v>897</v>
      </c>
      <c r="C85" s="22"/>
      <c r="D85" s="22"/>
      <c r="E85" s="146"/>
      <c r="F85" s="146"/>
      <c r="G85" s="152">
        <f t="shared" si="20"/>
        <v>0</v>
      </c>
      <c r="H85" s="22"/>
      <c r="I85" s="22"/>
      <c r="J85" s="22"/>
      <c r="K85" s="22"/>
      <c r="L85" s="22"/>
      <c r="M85" s="22"/>
      <c r="N85" s="152"/>
      <c r="O85" s="153">
        <f t="shared" si="21"/>
        <v>0</v>
      </c>
      <c r="P85" s="22"/>
      <c r="Q85" s="22"/>
      <c r="R85" s="22"/>
      <c r="S85" s="156">
        <f t="shared" si="30"/>
        <v>0</v>
      </c>
      <c r="T85" s="156">
        <f t="shared" si="23"/>
        <v>0</v>
      </c>
      <c r="U85" s="156">
        <f t="shared" si="24"/>
        <v>0</v>
      </c>
    </row>
    <row r="86" spans="1:24" ht="24" customHeight="1" x14ac:dyDescent="0.25">
      <c r="A86" s="15" t="s">
        <v>1666</v>
      </c>
      <c r="B86" s="16" t="s">
        <v>149</v>
      </c>
      <c r="C86" s="17">
        <f>SUM(C87:C90)</f>
        <v>0</v>
      </c>
      <c r="D86" s="17">
        <f t="shared" ref="D86:T86" si="31">SUM(D87:D90)</f>
        <v>0</v>
      </c>
      <c r="E86" s="145">
        <f t="shared" si="31"/>
        <v>0</v>
      </c>
      <c r="F86" s="145">
        <f t="shared" si="31"/>
        <v>0</v>
      </c>
      <c r="G86" s="145">
        <f t="shared" si="31"/>
        <v>0</v>
      </c>
      <c r="H86" s="17">
        <f t="shared" si="31"/>
        <v>0</v>
      </c>
      <c r="I86" s="17">
        <f t="shared" si="31"/>
        <v>0</v>
      </c>
      <c r="J86" s="17">
        <f t="shared" si="31"/>
        <v>0</v>
      </c>
      <c r="K86" s="17">
        <f t="shared" si="31"/>
        <v>0</v>
      </c>
      <c r="L86" s="17">
        <f t="shared" si="31"/>
        <v>0</v>
      </c>
      <c r="M86" s="17">
        <f t="shared" si="31"/>
        <v>0</v>
      </c>
      <c r="N86" s="145">
        <f t="shared" si="31"/>
        <v>0</v>
      </c>
      <c r="O86" s="145">
        <f t="shared" si="31"/>
        <v>0</v>
      </c>
      <c r="P86" s="17">
        <f t="shared" si="31"/>
        <v>0</v>
      </c>
      <c r="Q86" s="17">
        <f t="shared" si="31"/>
        <v>0</v>
      </c>
      <c r="R86" s="17">
        <f t="shared" si="31"/>
        <v>0</v>
      </c>
      <c r="S86" s="145">
        <f t="shared" si="31"/>
        <v>0</v>
      </c>
      <c r="T86" s="145">
        <f t="shared" si="31"/>
        <v>0</v>
      </c>
      <c r="U86" s="145">
        <f>SUM(U87:U90)</f>
        <v>0</v>
      </c>
    </row>
    <row r="87" spans="1:24" ht="24" customHeight="1" x14ac:dyDescent="0.25">
      <c r="A87" s="20" t="s">
        <v>1667</v>
      </c>
      <c r="B87" s="21" t="s">
        <v>898</v>
      </c>
      <c r="C87" s="22"/>
      <c r="D87" s="22"/>
      <c r="E87" s="146"/>
      <c r="F87" s="146"/>
      <c r="G87" s="152">
        <f t="shared" si="20"/>
        <v>0</v>
      </c>
      <c r="H87" s="22"/>
      <c r="I87" s="22"/>
      <c r="J87" s="22"/>
      <c r="K87" s="22"/>
      <c r="L87" s="22"/>
      <c r="M87" s="22"/>
      <c r="N87" s="152"/>
      <c r="O87" s="153">
        <f t="shared" si="21"/>
        <v>0</v>
      </c>
      <c r="P87" s="22"/>
      <c r="Q87" s="22"/>
      <c r="R87" s="22"/>
      <c r="S87" s="156">
        <f t="shared" si="30"/>
        <v>0</v>
      </c>
      <c r="T87" s="156">
        <f t="shared" si="23"/>
        <v>0</v>
      </c>
      <c r="U87" s="156">
        <f t="shared" si="24"/>
        <v>0</v>
      </c>
    </row>
    <row r="88" spans="1:24" ht="24" customHeight="1" x14ac:dyDescent="0.25">
      <c r="A88" s="20" t="s">
        <v>1668</v>
      </c>
      <c r="B88" s="21" t="s">
        <v>899</v>
      </c>
      <c r="C88" s="22"/>
      <c r="D88" s="22"/>
      <c r="E88" s="146"/>
      <c r="F88" s="146"/>
      <c r="G88" s="152">
        <f t="shared" si="20"/>
        <v>0</v>
      </c>
      <c r="H88" s="22"/>
      <c r="I88" s="22"/>
      <c r="J88" s="22"/>
      <c r="K88" s="22"/>
      <c r="L88" s="22"/>
      <c r="M88" s="22"/>
      <c r="N88" s="152"/>
      <c r="O88" s="153">
        <f t="shared" si="21"/>
        <v>0</v>
      </c>
      <c r="P88" s="22"/>
      <c r="Q88" s="22"/>
      <c r="R88" s="22"/>
      <c r="S88" s="156">
        <f t="shared" si="30"/>
        <v>0</v>
      </c>
      <c r="T88" s="156">
        <f t="shared" si="23"/>
        <v>0</v>
      </c>
      <c r="U88" s="156">
        <f t="shared" si="24"/>
        <v>0</v>
      </c>
    </row>
    <row r="89" spans="1:24" ht="24" customHeight="1" x14ac:dyDescent="0.25">
      <c r="A89" s="20" t="s">
        <v>148</v>
      </c>
      <c r="B89" s="21" t="s">
        <v>900</v>
      </c>
      <c r="C89" s="22"/>
      <c r="D89" s="22"/>
      <c r="E89" s="146"/>
      <c r="F89" s="146"/>
      <c r="G89" s="152">
        <f t="shared" si="20"/>
        <v>0</v>
      </c>
      <c r="H89" s="22"/>
      <c r="I89" s="22"/>
      <c r="J89" s="22"/>
      <c r="K89" s="22"/>
      <c r="L89" s="22"/>
      <c r="M89" s="22"/>
      <c r="N89" s="152"/>
      <c r="O89" s="153">
        <f t="shared" si="21"/>
        <v>0</v>
      </c>
      <c r="P89" s="22"/>
      <c r="Q89" s="22"/>
      <c r="R89" s="22"/>
      <c r="S89" s="156">
        <f t="shared" si="30"/>
        <v>0</v>
      </c>
      <c r="T89" s="156">
        <f t="shared" si="23"/>
        <v>0</v>
      </c>
      <c r="U89" s="156">
        <f t="shared" si="24"/>
        <v>0</v>
      </c>
    </row>
    <row r="90" spans="1:24" ht="24" customHeight="1" x14ac:dyDescent="0.25">
      <c r="A90" s="20" t="s">
        <v>1669</v>
      </c>
      <c r="B90" s="21" t="s">
        <v>893</v>
      </c>
      <c r="C90" s="22"/>
      <c r="D90" s="22"/>
      <c r="E90" s="146"/>
      <c r="F90" s="146"/>
      <c r="G90" s="152">
        <f t="shared" si="20"/>
        <v>0</v>
      </c>
      <c r="H90" s="22"/>
      <c r="I90" s="22"/>
      <c r="J90" s="22"/>
      <c r="K90" s="22"/>
      <c r="L90" s="22"/>
      <c r="M90" s="22"/>
      <c r="N90" s="152"/>
      <c r="O90" s="153">
        <f t="shared" si="21"/>
        <v>0</v>
      </c>
      <c r="P90" s="22"/>
      <c r="Q90" s="22"/>
      <c r="R90" s="22"/>
      <c r="S90" s="156">
        <f t="shared" si="30"/>
        <v>0</v>
      </c>
      <c r="T90" s="156">
        <f t="shared" si="23"/>
        <v>0</v>
      </c>
      <c r="U90" s="156">
        <f t="shared" si="24"/>
        <v>0</v>
      </c>
    </row>
    <row r="91" spans="1:24" s="3" customFormat="1" ht="21" customHeight="1" x14ac:dyDescent="0.25">
      <c r="A91" s="170" t="s">
        <v>905</v>
      </c>
      <c r="B91" s="170"/>
      <c r="C91" s="26">
        <f t="shared" ref="C91:S91" si="32">+C86+C81+C78+C73+C70+C57</f>
        <v>0</v>
      </c>
      <c r="D91" s="26">
        <f t="shared" si="32"/>
        <v>0</v>
      </c>
      <c r="E91" s="147">
        <f t="shared" si="32"/>
        <v>0</v>
      </c>
      <c r="F91" s="147">
        <f t="shared" si="32"/>
        <v>0</v>
      </c>
      <c r="G91" s="147">
        <f t="shared" si="32"/>
        <v>0</v>
      </c>
      <c r="H91" s="26">
        <f t="shared" si="32"/>
        <v>0</v>
      </c>
      <c r="I91" s="26">
        <f t="shared" si="32"/>
        <v>0</v>
      </c>
      <c r="J91" s="26">
        <f t="shared" si="32"/>
        <v>0</v>
      </c>
      <c r="K91" s="26">
        <f t="shared" si="32"/>
        <v>0</v>
      </c>
      <c r="L91" s="26">
        <f t="shared" si="32"/>
        <v>0</v>
      </c>
      <c r="M91" s="26">
        <f t="shared" si="32"/>
        <v>0</v>
      </c>
      <c r="N91" s="147">
        <f t="shared" si="32"/>
        <v>0</v>
      </c>
      <c r="O91" s="147">
        <f t="shared" si="32"/>
        <v>0</v>
      </c>
      <c r="P91" s="26">
        <f t="shared" si="32"/>
        <v>0</v>
      </c>
      <c r="Q91" s="26">
        <f t="shared" si="32"/>
        <v>0</v>
      </c>
      <c r="R91" s="26">
        <f t="shared" si="32"/>
        <v>0</v>
      </c>
      <c r="S91" s="147">
        <f t="shared" si="32"/>
        <v>0</v>
      </c>
      <c r="T91" s="147">
        <f>+T86+T81+T78+T73+T70+T57</f>
        <v>0</v>
      </c>
      <c r="U91" s="147">
        <f>+U86+U81+U78+U73+U70+U57</f>
        <v>0</v>
      </c>
      <c r="V91" s="27"/>
      <c r="W91" s="4"/>
      <c r="X91" s="4"/>
    </row>
    <row r="92" spans="1:24" ht="6.75" customHeight="1" x14ac:dyDescent="0.25">
      <c r="A92" s="28"/>
      <c r="B92" s="29"/>
      <c r="C92" s="30"/>
      <c r="D92" s="30"/>
      <c r="E92" s="148"/>
      <c r="F92" s="148"/>
      <c r="G92" s="148"/>
      <c r="H92" s="30"/>
      <c r="I92" s="30"/>
      <c r="J92" s="30"/>
      <c r="K92" s="30"/>
      <c r="L92" s="30"/>
      <c r="M92" s="30"/>
      <c r="N92" s="148"/>
      <c r="O92" s="154"/>
      <c r="P92" s="30"/>
      <c r="Q92" s="30"/>
      <c r="R92" s="30"/>
      <c r="S92" s="148"/>
      <c r="T92" s="148"/>
      <c r="U92" s="154"/>
    </row>
    <row r="93" spans="1:24" s="3" customFormat="1" ht="32.25" customHeight="1" x14ac:dyDescent="0.25">
      <c r="A93" s="171" t="s">
        <v>1670</v>
      </c>
      <c r="B93" s="171"/>
      <c r="C93" s="31">
        <f t="shared" ref="C93:U93" si="33">+C91+C55</f>
        <v>164270219.36183</v>
      </c>
      <c r="D93" s="31">
        <f t="shared" si="33"/>
        <v>0</v>
      </c>
      <c r="E93" s="149">
        <f t="shared" si="33"/>
        <v>0</v>
      </c>
      <c r="F93" s="149">
        <f t="shared" si="33"/>
        <v>0</v>
      </c>
      <c r="G93" s="149">
        <f t="shared" si="33"/>
        <v>164270219.36183</v>
      </c>
      <c r="H93" s="31">
        <f t="shared" si="33"/>
        <v>322891.50824999996</v>
      </c>
      <c r="I93" s="31">
        <f t="shared" si="33"/>
        <v>24552.797430000002</v>
      </c>
      <c r="J93" s="31">
        <f t="shared" si="33"/>
        <v>0</v>
      </c>
      <c r="K93" s="31">
        <f t="shared" si="33"/>
        <v>0</v>
      </c>
      <c r="L93" s="31">
        <f t="shared" si="33"/>
        <v>0</v>
      </c>
      <c r="M93" s="31">
        <f t="shared" si="33"/>
        <v>0</v>
      </c>
      <c r="N93" s="149">
        <f t="shared" si="33"/>
        <v>347444.30567999999</v>
      </c>
      <c r="O93" s="149">
        <f t="shared" si="33"/>
        <v>164564648.76265004</v>
      </c>
      <c r="P93" s="31">
        <f t="shared" si="33"/>
        <v>1377808.696</v>
      </c>
      <c r="Q93" s="31">
        <f t="shared" si="33"/>
        <v>373699.0508074456</v>
      </c>
      <c r="R93" s="31">
        <f t="shared" si="33"/>
        <v>-197667.23769505901</v>
      </c>
      <c r="S93" s="149">
        <f t="shared" si="33"/>
        <v>176031.81311238659</v>
      </c>
      <c r="T93" s="149">
        <f t="shared" si="33"/>
        <v>1553840.509112387</v>
      </c>
      <c r="U93" s="149">
        <f t="shared" si="33"/>
        <v>163010808.25353765</v>
      </c>
      <c r="V93" s="27"/>
      <c r="W93" s="4"/>
      <c r="X93" s="4"/>
    </row>
    <row r="94" spans="1:24" x14ac:dyDescent="0.25">
      <c r="B94" s="32"/>
      <c r="C94" s="33"/>
      <c r="D94" s="33"/>
      <c r="E94" s="46"/>
      <c r="F94" s="46"/>
      <c r="G94" s="46"/>
      <c r="H94" s="33"/>
      <c r="I94" s="33"/>
      <c r="J94" s="33"/>
      <c r="K94" s="33"/>
      <c r="L94" s="33"/>
      <c r="M94" s="33"/>
      <c r="N94" s="46"/>
      <c r="O94" s="46"/>
      <c r="P94" s="33"/>
      <c r="Q94" s="33"/>
      <c r="R94" s="33"/>
      <c r="S94" s="46"/>
      <c r="T94" s="46"/>
      <c r="U94" s="46"/>
    </row>
    <row r="95" spans="1:24" x14ac:dyDescent="0.25">
      <c r="A95" s="167"/>
      <c r="B95" s="167"/>
      <c r="C95" s="167"/>
      <c r="D95" s="33"/>
      <c r="E95" s="150"/>
      <c r="F95" s="150"/>
      <c r="G95" s="46"/>
      <c r="H95" s="33"/>
      <c r="I95" s="33"/>
      <c r="J95" s="33"/>
      <c r="K95" s="33"/>
      <c r="L95" s="33"/>
      <c r="M95" s="33"/>
      <c r="N95" s="46"/>
      <c r="O95" s="46"/>
      <c r="P95" s="33"/>
      <c r="Q95" s="33"/>
      <c r="R95" s="33"/>
      <c r="S95" s="46"/>
      <c r="T95" s="46"/>
      <c r="U95" s="46"/>
    </row>
    <row r="97" spans="2:21" s="19" customFormat="1" x14ac:dyDescent="0.25">
      <c r="E97" s="151"/>
      <c r="F97" s="151"/>
      <c r="G97" s="151"/>
      <c r="H97" s="18"/>
      <c r="N97" s="151"/>
      <c r="O97" s="151"/>
      <c r="S97" s="151"/>
      <c r="T97" s="151"/>
      <c r="U97" s="151"/>
    </row>
    <row r="99" spans="2:21" s="19" customFormat="1" x14ac:dyDescent="0.25">
      <c r="B99" s="197" t="s">
        <v>1717</v>
      </c>
      <c r="C99" s="18"/>
      <c r="D99" s="34"/>
      <c r="E99" s="114"/>
      <c r="F99" s="151"/>
      <c r="G99" s="197" t="s">
        <v>1718</v>
      </c>
      <c r="H99" s="34"/>
      <c r="N99" s="151"/>
      <c r="O99" s="151"/>
      <c r="S99" s="151"/>
      <c r="T99" s="151"/>
      <c r="U99" s="151"/>
    </row>
    <row r="100" spans="2:21" s="19" customFormat="1" x14ac:dyDescent="0.25">
      <c r="B100" s="34"/>
      <c r="C100" s="18"/>
      <c r="D100" s="34"/>
      <c r="E100" s="114"/>
      <c r="F100" s="151"/>
      <c r="G100" s="114"/>
      <c r="H100" s="34"/>
      <c r="N100" s="151"/>
      <c r="O100" s="151"/>
      <c r="S100" s="151"/>
      <c r="T100" s="151"/>
      <c r="U100" s="151"/>
    </row>
    <row r="101" spans="2:21" s="19" customFormat="1" x14ac:dyDescent="0.25">
      <c r="B101" s="34"/>
      <c r="C101" s="18"/>
      <c r="D101" s="34"/>
      <c r="E101" s="114"/>
      <c r="F101" s="151"/>
      <c r="G101" s="114"/>
      <c r="H101" s="34"/>
      <c r="N101" s="151"/>
      <c r="O101" s="151"/>
      <c r="S101" s="151"/>
      <c r="T101" s="151"/>
      <c r="U101" s="151"/>
    </row>
    <row r="102" spans="2:21" s="19" customFormat="1" x14ac:dyDescent="0.25">
      <c r="B102" s="35" t="s">
        <v>1671</v>
      </c>
      <c r="C102" s="18"/>
      <c r="D102" s="168" t="s">
        <v>1577</v>
      </c>
      <c r="E102" s="168"/>
      <c r="F102" s="151"/>
      <c r="G102" s="168" t="s">
        <v>1578</v>
      </c>
      <c r="H102" s="168"/>
      <c r="N102" s="151"/>
      <c r="O102" s="151"/>
      <c r="S102" s="151"/>
      <c r="T102" s="151"/>
      <c r="U102" s="151"/>
    </row>
  </sheetData>
  <sheetProtection password="FC71" sheet="1" objects="1" scenarios="1"/>
  <protectedRanges>
    <protectedRange sqref="U11:U93" name="Rango4"/>
    <protectedRange sqref="A97:H99" name="Rango2"/>
    <protectedRange sqref="B9:T92" name="Rango1"/>
    <protectedRange sqref="A4:XFD4" name="Rango3"/>
  </protectedRanges>
  <mergeCells count="34"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P8:P9"/>
    <mergeCell ref="Q8:Q9"/>
    <mergeCell ref="R8:R9"/>
    <mergeCell ref="H8:H9"/>
    <mergeCell ref="I8:I9"/>
    <mergeCell ref="J8:J9"/>
    <mergeCell ref="K8:K9"/>
    <mergeCell ref="L8:L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topLeftCell="A34" zoomScaleNormal="100" zoomScaleSheetLayoutView="90" workbookViewId="0">
      <selection activeCell="E50" sqref="E50"/>
    </sheetView>
  </sheetViews>
  <sheetFormatPr baseColWidth="10" defaultColWidth="11.42578125" defaultRowHeight="16.5" x14ac:dyDescent="0.25"/>
  <cols>
    <col min="1" max="1" width="33" style="116" customWidth="1"/>
    <col min="2" max="29" width="15" style="116" customWidth="1"/>
    <col min="30" max="256" width="11.42578125" style="116"/>
    <col min="257" max="257" width="36.5703125" style="116" customWidth="1"/>
    <col min="258" max="258" width="35.85546875" style="116" customWidth="1"/>
    <col min="259" max="259" width="22" style="116" customWidth="1"/>
    <col min="260" max="512" width="11.42578125" style="116"/>
    <col min="513" max="513" width="36.5703125" style="116" customWidth="1"/>
    <col min="514" max="514" width="35.85546875" style="116" customWidth="1"/>
    <col min="515" max="515" width="22" style="116" customWidth="1"/>
    <col min="516" max="768" width="11.42578125" style="116"/>
    <col min="769" max="769" width="36.5703125" style="116" customWidth="1"/>
    <col min="770" max="770" width="35.85546875" style="116" customWidth="1"/>
    <col min="771" max="771" width="22" style="116" customWidth="1"/>
    <col min="772" max="1024" width="11.42578125" style="116"/>
    <col min="1025" max="1025" width="36.5703125" style="116" customWidth="1"/>
    <col min="1026" max="1026" width="35.85546875" style="116" customWidth="1"/>
    <col min="1027" max="1027" width="22" style="116" customWidth="1"/>
    <col min="1028" max="1280" width="11.42578125" style="116"/>
    <col min="1281" max="1281" width="36.5703125" style="116" customWidth="1"/>
    <col min="1282" max="1282" width="35.85546875" style="116" customWidth="1"/>
    <col min="1283" max="1283" width="22" style="116" customWidth="1"/>
    <col min="1284" max="1536" width="11.42578125" style="116"/>
    <col min="1537" max="1537" width="36.5703125" style="116" customWidth="1"/>
    <col min="1538" max="1538" width="35.85546875" style="116" customWidth="1"/>
    <col min="1539" max="1539" width="22" style="116" customWidth="1"/>
    <col min="1540" max="1792" width="11.42578125" style="116"/>
    <col min="1793" max="1793" width="36.5703125" style="116" customWidth="1"/>
    <col min="1794" max="1794" width="35.85546875" style="116" customWidth="1"/>
    <col min="1795" max="1795" width="22" style="116" customWidth="1"/>
    <col min="1796" max="2048" width="11.42578125" style="116"/>
    <col min="2049" max="2049" width="36.5703125" style="116" customWidth="1"/>
    <col min="2050" max="2050" width="35.85546875" style="116" customWidth="1"/>
    <col min="2051" max="2051" width="22" style="116" customWidth="1"/>
    <col min="2052" max="2304" width="11.42578125" style="116"/>
    <col min="2305" max="2305" width="36.5703125" style="116" customWidth="1"/>
    <col min="2306" max="2306" width="35.85546875" style="116" customWidth="1"/>
    <col min="2307" max="2307" width="22" style="116" customWidth="1"/>
    <col min="2308" max="2560" width="11.42578125" style="116"/>
    <col min="2561" max="2561" width="36.5703125" style="116" customWidth="1"/>
    <col min="2562" max="2562" width="35.85546875" style="116" customWidth="1"/>
    <col min="2563" max="2563" width="22" style="116" customWidth="1"/>
    <col min="2564" max="2816" width="11.42578125" style="116"/>
    <col min="2817" max="2817" width="36.5703125" style="116" customWidth="1"/>
    <col min="2818" max="2818" width="35.85546875" style="116" customWidth="1"/>
    <col min="2819" max="2819" width="22" style="116" customWidth="1"/>
    <col min="2820" max="3072" width="11.42578125" style="116"/>
    <col min="3073" max="3073" width="36.5703125" style="116" customWidth="1"/>
    <col min="3074" max="3074" width="35.85546875" style="116" customWidth="1"/>
    <col min="3075" max="3075" width="22" style="116" customWidth="1"/>
    <col min="3076" max="3328" width="11.42578125" style="116"/>
    <col min="3329" max="3329" width="36.5703125" style="116" customWidth="1"/>
    <col min="3330" max="3330" width="35.85546875" style="116" customWidth="1"/>
    <col min="3331" max="3331" width="22" style="116" customWidth="1"/>
    <col min="3332" max="3584" width="11.42578125" style="116"/>
    <col min="3585" max="3585" width="36.5703125" style="116" customWidth="1"/>
    <col min="3586" max="3586" width="35.85546875" style="116" customWidth="1"/>
    <col min="3587" max="3587" width="22" style="116" customWidth="1"/>
    <col min="3588" max="3840" width="11.42578125" style="116"/>
    <col min="3841" max="3841" width="36.5703125" style="116" customWidth="1"/>
    <col min="3842" max="3842" width="35.85546875" style="116" customWidth="1"/>
    <col min="3843" max="3843" width="22" style="116" customWidth="1"/>
    <col min="3844" max="4096" width="11.42578125" style="116"/>
    <col min="4097" max="4097" width="36.5703125" style="116" customWidth="1"/>
    <col min="4098" max="4098" width="35.85546875" style="116" customWidth="1"/>
    <col min="4099" max="4099" width="22" style="116" customWidth="1"/>
    <col min="4100" max="4352" width="11.42578125" style="116"/>
    <col min="4353" max="4353" width="36.5703125" style="116" customWidth="1"/>
    <col min="4354" max="4354" width="35.85546875" style="116" customWidth="1"/>
    <col min="4355" max="4355" width="22" style="116" customWidth="1"/>
    <col min="4356" max="4608" width="11.42578125" style="116"/>
    <col min="4609" max="4609" width="36.5703125" style="116" customWidth="1"/>
    <col min="4610" max="4610" width="35.85546875" style="116" customWidth="1"/>
    <col min="4611" max="4611" width="22" style="116" customWidth="1"/>
    <col min="4612" max="4864" width="11.42578125" style="116"/>
    <col min="4865" max="4865" width="36.5703125" style="116" customWidth="1"/>
    <col min="4866" max="4866" width="35.85546875" style="116" customWidth="1"/>
    <col min="4867" max="4867" width="22" style="116" customWidth="1"/>
    <col min="4868" max="5120" width="11.42578125" style="116"/>
    <col min="5121" max="5121" width="36.5703125" style="116" customWidth="1"/>
    <col min="5122" max="5122" width="35.85546875" style="116" customWidth="1"/>
    <col min="5123" max="5123" width="22" style="116" customWidth="1"/>
    <col min="5124" max="5376" width="11.42578125" style="116"/>
    <col min="5377" max="5377" width="36.5703125" style="116" customWidth="1"/>
    <col min="5378" max="5378" width="35.85546875" style="116" customWidth="1"/>
    <col min="5379" max="5379" width="22" style="116" customWidth="1"/>
    <col min="5380" max="5632" width="11.42578125" style="116"/>
    <col min="5633" max="5633" width="36.5703125" style="116" customWidth="1"/>
    <col min="5634" max="5634" width="35.85546875" style="116" customWidth="1"/>
    <col min="5635" max="5635" width="22" style="116" customWidth="1"/>
    <col min="5636" max="5888" width="11.42578125" style="116"/>
    <col min="5889" max="5889" width="36.5703125" style="116" customWidth="1"/>
    <col min="5890" max="5890" width="35.85546875" style="116" customWidth="1"/>
    <col min="5891" max="5891" width="22" style="116" customWidth="1"/>
    <col min="5892" max="6144" width="11.42578125" style="116"/>
    <col min="6145" max="6145" width="36.5703125" style="116" customWidth="1"/>
    <col min="6146" max="6146" width="35.85546875" style="116" customWidth="1"/>
    <col min="6147" max="6147" width="22" style="116" customWidth="1"/>
    <col min="6148" max="6400" width="11.42578125" style="116"/>
    <col min="6401" max="6401" width="36.5703125" style="116" customWidth="1"/>
    <col min="6402" max="6402" width="35.85546875" style="116" customWidth="1"/>
    <col min="6403" max="6403" width="22" style="116" customWidth="1"/>
    <col min="6404" max="6656" width="11.42578125" style="116"/>
    <col min="6657" max="6657" width="36.5703125" style="116" customWidth="1"/>
    <col min="6658" max="6658" width="35.85546875" style="116" customWidth="1"/>
    <col min="6659" max="6659" width="22" style="116" customWidth="1"/>
    <col min="6660" max="6912" width="11.42578125" style="116"/>
    <col min="6913" max="6913" width="36.5703125" style="116" customWidth="1"/>
    <col min="6914" max="6914" width="35.85546875" style="116" customWidth="1"/>
    <col min="6915" max="6915" width="22" style="116" customWidth="1"/>
    <col min="6916" max="7168" width="11.42578125" style="116"/>
    <col min="7169" max="7169" width="36.5703125" style="116" customWidth="1"/>
    <col min="7170" max="7170" width="35.85546875" style="116" customWidth="1"/>
    <col min="7171" max="7171" width="22" style="116" customWidth="1"/>
    <col min="7172" max="7424" width="11.42578125" style="116"/>
    <col min="7425" max="7425" width="36.5703125" style="116" customWidth="1"/>
    <col min="7426" max="7426" width="35.85546875" style="116" customWidth="1"/>
    <col min="7427" max="7427" width="22" style="116" customWidth="1"/>
    <col min="7428" max="7680" width="11.42578125" style="116"/>
    <col min="7681" max="7681" width="36.5703125" style="116" customWidth="1"/>
    <col min="7682" max="7682" width="35.85546875" style="116" customWidth="1"/>
    <col min="7683" max="7683" width="22" style="116" customWidth="1"/>
    <col min="7684" max="7936" width="11.42578125" style="116"/>
    <col min="7937" max="7937" width="36.5703125" style="116" customWidth="1"/>
    <col min="7938" max="7938" width="35.85546875" style="116" customWidth="1"/>
    <col min="7939" max="7939" width="22" style="116" customWidth="1"/>
    <col min="7940" max="8192" width="11.42578125" style="116"/>
    <col min="8193" max="8193" width="36.5703125" style="116" customWidth="1"/>
    <col min="8194" max="8194" width="35.85546875" style="116" customWidth="1"/>
    <col min="8195" max="8195" width="22" style="116" customWidth="1"/>
    <col min="8196" max="8448" width="11.42578125" style="116"/>
    <col min="8449" max="8449" width="36.5703125" style="116" customWidth="1"/>
    <col min="8450" max="8450" width="35.85546875" style="116" customWidth="1"/>
    <col min="8451" max="8451" width="22" style="116" customWidth="1"/>
    <col min="8452" max="8704" width="11.42578125" style="116"/>
    <col min="8705" max="8705" width="36.5703125" style="116" customWidth="1"/>
    <col min="8706" max="8706" width="35.85546875" style="116" customWidth="1"/>
    <col min="8707" max="8707" width="22" style="116" customWidth="1"/>
    <col min="8708" max="8960" width="11.42578125" style="116"/>
    <col min="8961" max="8961" width="36.5703125" style="116" customWidth="1"/>
    <col min="8962" max="8962" width="35.85546875" style="116" customWidth="1"/>
    <col min="8963" max="8963" width="22" style="116" customWidth="1"/>
    <col min="8964" max="9216" width="11.42578125" style="116"/>
    <col min="9217" max="9217" width="36.5703125" style="116" customWidth="1"/>
    <col min="9218" max="9218" width="35.85546875" style="116" customWidth="1"/>
    <col min="9219" max="9219" width="22" style="116" customWidth="1"/>
    <col min="9220" max="9472" width="11.42578125" style="116"/>
    <col min="9473" max="9473" width="36.5703125" style="116" customWidth="1"/>
    <col min="9474" max="9474" width="35.85546875" style="116" customWidth="1"/>
    <col min="9475" max="9475" width="22" style="116" customWidth="1"/>
    <col min="9476" max="9728" width="11.42578125" style="116"/>
    <col min="9729" max="9729" width="36.5703125" style="116" customWidth="1"/>
    <col min="9730" max="9730" width="35.85546875" style="116" customWidth="1"/>
    <col min="9731" max="9731" width="22" style="116" customWidth="1"/>
    <col min="9732" max="9984" width="11.42578125" style="116"/>
    <col min="9985" max="9985" width="36.5703125" style="116" customWidth="1"/>
    <col min="9986" max="9986" width="35.85546875" style="116" customWidth="1"/>
    <col min="9987" max="9987" width="22" style="116" customWidth="1"/>
    <col min="9988" max="10240" width="11.42578125" style="116"/>
    <col min="10241" max="10241" width="36.5703125" style="116" customWidth="1"/>
    <col min="10242" max="10242" width="35.85546875" style="116" customWidth="1"/>
    <col min="10243" max="10243" width="22" style="116" customWidth="1"/>
    <col min="10244" max="10496" width="11.42578125" style="116"/>
    <col min="10497" max="10497" width="36.5703125" style="116" customWidth="1"/>
    <col min="10498" max="10498" width="35.85546875" style="116" customWidth="1"/>
    <col min="10499" max="10499" width="22" style="116" customWidth="1"/>
    <col min="10500" max="10752" width="11.42578125" style="116"/>
    <col min="10753" max="10753" width="36.5703125" style="116" customWidth="1"/>
    <col min="10754" max="10754" width="35.85546875" style="116" customWidth="1"/>
    <col min="10755" max="10755" width="22" style="116" customWidth="1"/>
    <col min="10756" max="11008" width="11.42578125" style="116"/>
    <col min="11009" max="11009" width="36.5703125" style="116" customWidth="1"/>
    <col min="11010" max="11010" width="35.85546875" style="116" customWidth="1"/>
    <col min="11011" max="11011" width="22" style="116" customWidth="1"/>
    <col min="11012" max="11264" width="11.42578125" style="116"/>
    <col min="11265" max="11265" width="36.5703125" style="116" customWidth="1"/>
    <col min="11266" max="11266" width="35.85546875" style="116" customWidth="1"/>
    <col min="11267" max="11267" width="22" style="116" customWidth="1"/>
    <col min="11268" max="11520" width="11.42578125" style="116"/>
    <col min="11521" max="11521" width="36.5703125" style="116" customWidth="1"/>
    <col min="11522" max="11522" width="35.85546875" style="116" customWidth="1"/>
    <col min="11523" max="11523" width="22" style="116" customWidth="1"/>
    <col min="11524" max="11776" width="11.42578125" style="116"/>
    <col min="11777" max="11777" width="36.5703125" style="116" customWidth="1"/>
    <col min="11778" max="11778" width="35.85546875" style="116" customWidth="1"/>
    <col min="11779" max="11779" width="22" style="116" customWidth="1"/>
    <col min="11780" max="12032" width="11.42578125" style="116"/>
    <col min="12033" max="12033" width="36.5703125" style="116" customWidth="1"/>
    <col min="12034" max="12034" width="35.85546875" style="116" customWidth="1"/>
    <col min="12035" max="12035" width="22" style="116" customWidth="1"/>
    <col min="12036" max="12288" width="11.42578125" style="116"/>
    <col min="12289" max="12289" width="36.5703125" style="116" customWidth="1"/>
    <col min="12290" max="12290" width="35.85546875" style="116" customWidth="1"/>
    <col min="12291" max="12291" width="22" style="116" customWidth="1"/>
    <col min="12292" max="12544" width="11.42578125" style="116"/>
    <col min="12545" max="12545" width="36.5703125" style="116" customWidth="1"/>
    <col min="12546" max="12546" width="35.85546875" style="116" customWidth="1"/>
    <col min="12547" max="12547" width="22" style="116" customWidth="1"/>
    <col min="12548" max="12800" width="11.42578125" style="116"/>
    <col min="12801" max="12801" width="36.5703125" style="116" customWidth="1"/>
    <col min="12802" max="12802" width="35.85546875" style="116" customWidth="1"/>
    <col min="12803" max="12803" width="22" style="116" customWidth="1"/>
    <col min="12804" max="13056" width="11.42578125" style="116"/>
    <col min="13057" max="13057" width="36.5703125" style="116" customWidth="1"/>
    <col min="13058" max="13058" width="35.85546875" style="116" customWidth="1"/>
    <col min="13059" max="13059" width="22" style="116" customWidth="1"/>
    <col min="13060" max="13312" width="11.42578125" style="116"/>
    <col min="13313" max="13313" width="36.5703125" style="116" customWidth="1"/>
    <col min="13314" max="13314" width="35.85546875" style="116" customWidth="1"/>
    <col min="13315" max="13315" width="22" style="116" customWidth="1"/>
    <col min="13316" max="13568" width="11.42578125" style="116"/>
    <col min="13569" max="13569" width="36.5703125" style="116" customWidth="1"/>
    <col min="13570" max="13570" width="35.85546875" style="116" customWidth="1"/>
    <col min="13571" max="13571" width="22" style="116" customWidth="1"/>
    <col min="13572" max="13824" width="11.42578125" style="116"/>
    <col min="13825" max="13825" width="36.5703125" style="116" customWidth="1"/>
    <col min="13826" max="13826" width="35.85546875" style="116" customWidth="1"/>
    <col min="13827" max="13827" width="22" style="116" customWidth="1"/>
    <col min="13828" max="14080" width="11.42578125" style="116"/>
    <col min="14081" max="14081" width="36.5703125" style="116" customWidth="1"/>
    <col min="14082" max="14082" width="35.85546875" style="116" customWidth="1"/>
    <col min="14083" max="14083" width="22" style="116" customWidth="1"/>
    <col min="14084" max="14336" width="11.42578125" style="116"/>
    <col min="14337" max="14337" width="36.5703125" style="116" customWidth="1"/>
    <col min="14338" max="14338" width="35.85546875" style="116" customWidth="1"/>
    <col min="14339" max="14339" width="22" style="116" customWidth="1"/>
    <col min="14340" max="14592" width="11.42578125" style="116"/>
    <col min="14593" max="14593" width="36.5703125" style="116" customWidth="1"/>
    <col min="14594" max="14594" width="35.85546875" style="116" customWidth="1"/>
    <col min="14595" max="14595" width="22" style="116" customWidth="1"/>
    <col min="14596" max="14848" width="11.42578125" style="116"/>
    <col min="14849" max="14849" width="36.5703125" style="116" customWidth="1"/>
    <col min="14850" max="14850" width="35.85546875" style="116" customWidth="1"/>
    <col min="14851" max="14851" width="22" style="116" customWidth="1"/>
    <col min="14852" max="15104" width="11.42578125" style="116"/>
    <col min="15105" max="15105" width="36.5703125" style="116" customWidth="1"/>
    <col min="15106" max="15106" width="35.85546875" style="116" customWidth="1"/>
    <col min="15107" max="15107" width="22" style="116" customWidth="1"/>
    <col min="15108" max="15360" width="11.42578125" style="116"/>
    <col min="15361" max="15361" width="36.5703125" style="116" customWidth="1"/>
    <col min="15362" max="15362" width="35.85546875" style="116" customWidth="1"/>
    <col min="15363" max="15363" width="22" style="116" customWidth="1"/>
    <col min="15364" max="15616" width="11.42578125" style="116"/>
    <col min="15617" max="15617" width="36.5703125" style="116" customWidth="1"/>
    <col min="15618" max="15618" width="35.85546875" style="116" customWidth="1"/>
    <col min="15619" max="15619" width="22" style="116" customWidth="1"/>
    <col min="15620" max="15872" width="11.42578125" style="116"/>
    <col min="15873" max="15873" width="36.5703125" style="116" customWidth="1"/>
    <col min="15874" max="15874" width="35.85546875" style="116" customWidth="1"/>
    <col min="15875" max="15875" width="22" style="116" customWidth="1"/>
    <col min="15876" max="16128" width="11.42578125" style="116"/>
    <col min="16129" max="16129" width="36.5703125" style="116" customWidth="1"/>
    <col min="16130" max="16130" width="35.85546875" style="116" customWidth="1"/>
    <col min="16131" max="16131" width="22" style="116" customWidth="1"/>
    <col min="16132" max="16384" width="11.42578125" style="116"/>
  </cols>
  <sheetData>
    <row r="1" spans="1:29" ht="9.75" customHeight="1" x14ac:dyDescent="0.25"/>
    <row r="2" spans="1:29" s="131" customFormat="1" ht="15.75" x14ac:dyDescent="0.25">
      <c r="A2" s="172" t="str">
        <f ca="1">Data!N1</f>
        <v>Municipalidad de Buenos Aires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</row>
    <row r="3" spans="1:29" s="131" customFormat="1" ht="15.75" x14ac:dyDescent="0.25">
      <c r="A3" s="184" t="s">
        <v>914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</row>
    <row r="4" spans="1:29" s="131" customFormat="1" ht="15.75" x14ac:dyDescent="0.25">
      <c r="A4" s="172" t="str">
        <f ca="1">"Al " &amp; IF(Data!D2=Data!F1,Data!G1,
IF(Data!D2=Data!F2,Data!G2,
IF(Data!D2=Data!F3,Data!G3,
IF(Data!D2=Data!F4,Data!G4,
IF(Data!D2=Data!F5,Data!G5,
IF(Data!D2=Data!F6,Data!G6,
IF(Data!D2=Data!F7,Data!G7,
IF(Data!D2=Data!F8,Data!G8,
IF(Data!D2=Data!F9,Data!G9,
IF(Data!D2=Data!F10,Data!G10,
IF(Data!D2=Data!F11,Data!G11,
IF(Data!D2=Data!F12,Data!G12,
IF(Data!D2=Data!F13,Data!G13,
IF(Data!D2=Data!F14,Data!G14,
IF(Data!D2=Data!F15,Data!G15,
IF(Data!D2=Data!F16,Data!G16,0)))))))))))))))) &amp; " de " &amp; Data!C2</f>
        <v>Al 31 de Diciembre de 2023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</row>
    <row r="5" spans="1:29" s="130" customFormat="1" ht="18" customHeight="1" x14ac:dyDescent="0.25">
      <c r="A5" s="186" t="s">
        <v>1580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</row>
    <row r="6" spans="1:29" s="8" customFormat="1" ht="37.5" customHeight="1" x14ac:dyDescent="0.25">
      <c r="A6" s="113" t="s">
        <v>916</v>
      </c>
      <c r="B6" s="185" t="s">
        <v>917</v>
      </c>
      <c r="C6" s="185"/>
      <c r="D6" s="185" t="s">
        <v>918</v>
      </c>
      <c r="E6" s="185"/>
      <c r="F6" s="185" t="s">
        <v>919</v>
      </c>
      <c r="G6" s="185"/>
      <c r="H6" s="185" t="s">
        <v>920</v>
      </c>
      <c r="I6" s="185"/>
      <c r="J6" s="185" t="s">
        <v>921</v>
      </c>
      <c r="K6" s="185"/>
      <c r="L6" s="185" t="s">
        <v>922</v>
      </c>
      <c r="M6" s="185"/>
      <c r="N6" s="185" t="s">
        <v>923</v>
      </c>
      <c r="O6" s="185"/>
      <c r="P6" s="185" t="s">
        <v>924</v>
      </c>
      <c r="Q6" s="185"/>
      <c r="R6" s="185" t="s">
        <v>925</v>
      </c>
      <c r="S6" s="185"/>
      <c r="T6" s="185" t="s">
        <v>926</v>
      </c>
      <c r="U6" s="185"/>
      <c r="V6" s="185" t="s">
        <v>927</v>
      </c>
      <c r="W6" s="185"/>
      <c r="X6" s="185" t="s">
        <v>928</v>
      </c>
      <c r="Y6" s="185"/>
      <c r="Z6" s="185" t="s">
        <v>1674</v>
      </c>
      <c r="AA6" s="185"/>
      <c r="AB6" s="185" t="s">
        <v>1675</v>
      </c>
      <c r="AC6" s="187"/>
    </row>
    <row r="7" spans="1:29" s="117" customFormat="1" ht="23.25" customHeight="1" x14ac:dyDescent="0.25">
      <c r="A7" s="132" t="s">
        <v>1676</v>
      </c>
      <c r="B7" s="126" t="str">
        <f ca="1">Data!C2</f>
        <v>2023</v>
      </c>
      <c r="C7" s="127">
        <f ca="1">Data!C2-1</f>
        <v>2022</v>
      </c>
      <c r="D7" s="128" t="str">
        <f ca="1">Data!C2</f>
        <v>2023</v>
      </c>
      <c r="E7" s="127">
        <f ca="1">Data!C2-1</f>
        <v>2022</v>
      </c>
      <c r="F7" s="128" t="str">
        <f ca="1">Data!C2</f>
        <v>2023</v>
      </c>
      <c r="G7" s="127">
        <f ca="1">Data!C2-1</f>
        <v>2022</v>
      </c>
      <c r="H7" s="128" t="str">
        <f ca="1">Data!C2</f>
        <v>2023</v>
      </c>
      <c r="I7" s="127">
        <f ca="1">Data!C2-1</f>
        <v>2022</v>
      </c>
      <c r="J7" s="128" t="str">
        <f ca="1">Data!C2</f>
        <v>2023</v>
      </c>
      <c r="K7" s="127">
        <f ca="1">Data!C2-1</f>
        <v>2022</v>
      </c>
      <c r="L7" s="128" t="str">
        <f ca="1">Data!C2</f>
        <v>2023</v>
      </c>
      <c r="M7" s="127">
        <f ca="1">Data!C2-1</f>
        <v>2022</v>
      </c>
      <c r="N7" s="128" t="str">
        <f ca="1">Data!C2</f>
        <v>2023</v>
      </c>
      <c r="O7" s="127">
        <f ca="1">Data!C2-1</f>
        <v>2022</v>
      </c>
      <c r="P7" s="128" t="str">
        <f ca="1">Data!C2</f>
        <v>2023</v>
      </c>
      <c r="Q7" s="127">
        <f ca="1">Data!C2-1</f>
        <v>2022</v>
      </c>
      <c r="R7" s="128" t="str">
        <f ca="1">Data!C2</f>
        <v>2023</v>
      </c>
      <c r="S7" s="127">
        <f ca="1">Data!C2-1</f>
        <v>2022</v>
      </c>
      <c r="T7" s="128" t="str">
        <f ca="1">Data!C2</f>
        <v>2023</v>
      </c>
      <c r="U7" s="127">
        <f ca="1">Data!C2-1</f>
        <v>2022</v>
      </c>
      <c r="V7" s="128" t="str">
        <f ca="1">Data!C2</f>
        <v>2023</v>
      </c>
      <c r="W7" s="127">
        <f ca="1">Data!C2-1</f>
        <v>2022</v>
      </c>
      <c r="X7" s="128" t="str">
        <f ca="1">Data!C2</f>
        <v>2023</v>
      </c>
      <c r="Y7" s="127">
        <f ca="1">Data!C2-1</f>
        <v>2022</v>
      </c>
      <c r="Z7" s="128" t="str">
        <f ca="1">Data!C2</f>
        <v>2023</v>
      </c>
      <c r="AA7" s="127">
        <f ca="1">Data!C2-1</f>
        <v>2022</v>
      </c>
      <c r="AB7" s="128" t="str">
        <f ca="1">Data!C2</f>
        <v>2023</v>
      </c>
      <c r="AC7" s="129">
        <f ca="1">Data!C2-1</f>
        <v>2022</v>
      </c>
    </row>
    <row r="8" spans="1:29" ht="23.25" customHeight="1" x14ac:dyDescent="0.25">
      <c r="A8" s="133" t="s">
        <v>931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</row>
    <row r="9" spans="1:29" ht="33" customHeight="1" x14ac:dyDescent="0.25">
      <c r="A9" s="118" t="s">
        <v>932</v>
      </c>
      <c r="B9" s="125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20"/>
      <c r="AA9" s="120" t="s">
        <v>1581</v>
      </c>
      <c r="AB9" s="120" t="s">
        <v>1581</v>
      </c>
      <c r="AC9" s="120" t="s">
        <v>1581</v>
      </c>
    </row>
    <row r="10" spans="1:29" ht="33" customHeight="1" x14ac:dyDescent="0.25">
      <c r="A10" s="118" t="s">
        <v>933</v>
      </c>
      <c r="B10" s="125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 t="s">
        <v>1581</v>
      </c>
      <c r="AA10" s="120" t="s">
        <v>1581</v>
      </c>
      <c r="AB10" s="120" t="s">
        <v>1581</v>
      </c>
      <c r="AC10" s="120" t="s">
        <v>1581</v>
      </c>
    </row>
    <row r="11" spans="1:29" ht="33" customHeight="1" x14ac:dyDescent="0.25">
      <c r="A11" s="121" t="s">
        <v>934</v>
      </c>
      <c r="B11" s="125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1581</v>
      </c>
      <c r="AA11" s="120" t="s">
        <v>1581</v>
      </c>
      <c r="AB11" s="120" t="s">
        <v>1581</v>
      </c>
      <c r="AC11" s="120" t="s">
        <v>1581</v>
      </c>
    </row>
    <row r="12" spans="1:29" ht="21" customHeight="1" x14ac:dyDescent="0.25">
      <c r="A12" s="134" t="s">
        <v>1680</v>
      </c>
      <c r="B12" s="135" t="s">
        <v>1581</v>
      </c>
      <c r="C12" s="135" t="s">
        <v>1581</v>
      </c>
      <c r="D12" s="135" t="s">
        <v>1581</v>
      </c>
      <c r="E12" s="135" t="s">
        <v>1581</v>
      </c>
      <c r="F12" s="135" t="s">
        <v>1581</v>
      </c>
      <c r="G12" s="135" t="s">
        <v>1581</v>
      </c>
      <c r="H12" s="135" t="s">
        <v>1581</v>
      </c>
      <c r="I12" s="135" t="s">
        <v>1581</v>
      </c>
      <c r="J12" s="135" t="s">
        <v>1581</v>
      </c>
      <c r="K12" s="135" t="s">
        <v>1581</v>
      </c>
      <c r="L12" s="135" t="s">
        <v>1581</v>
      </c>
      <c r="M12" s="135" t="s">
        <v>1581</v>
      </c>
      <c r="N12" s="135" t="s">
        <v>1581</v>
      </c>
      <c r="O12" s="135" t="s">
        <v>1581</v>
      </c>
      <c r="P12" s="135" t="s">
        <v>1581</v>
      </c>
      <c r="Q12" s="135" t="s">
        <v>1581</v>
      </c>
      <c r="R12" s="135" t="s">
        <v>1581</v>
      </c>
      <c r="S12" s="135" t="s">
        <v>1581</v>
      </c>
      <c r="T12" s="135" t="s">
        <v>1581</v>
      </c>
      <c r="U12" s="135" t="s">
        <v>1581</v>
      </c>
      <c r="V12" s="135" t="s">
        <v>1581</v>
      </c>
      <c r="W12" s="135" t="s">
        <v>1581</v>
      </c>
      <c r="X12" s="135" t="s">
        <v>1581</v>
      </c>
      <c r="Y12" s="135" t="s">
        <v>1581</v>
      </c>
      <c r="Z12" s="135" t="s">
        <v>1581</v>
      </c>
      <c r="AA12" s="135" t="s">
        <v>1581</v>
      </c>
      <c r="AB12" s="135" t="s">
        <v>1581</v>
      </c>
      <c r="AC12" s="135" t="s">
        <v>1581</v>
      </c>
    </row>
    <row r="13" spans="1:29" ht="21" customHeight="1" x14ac:dyDescent="0.25">
      <c r="A13" s="133" t="s">
        <v>935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</row>
    <row r="14" spans="1:29" ht="33" customHeight="1" x14ac:dyDescent="0.25">
      <c r="A14" s="118" t="s">
        <v>936</v>
      </c>
      <c r="B14" s="125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20" t="s">
        <v>937</v>
      </c>
      <c r="AA14" s="120" t="s">
        <v>937</v>
      </c>
      <c r="AB14" s="120" t="s">
        <v>937</v>
      </c>
      <c r="AC14" s="120" t="s">
        <v>937</v>
      </c>
    </row>
    <row r="15" spans="1:29" ht="33" customHeight="1" x14ac:dyDescent="0.25">
      <c r="A15" s="118" t="s">
        <v>933</v>
      </c>
      <c r="B15" s="125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 t="s">
        <v>937</v>
      </c>
      <c r="AA15" s="120" t="s">
        <v>937</v>
      </c>
      <c r="AB15" s="120" t="s">
        <v>937</v>
      </c>
      <c r="AC15" s="120" t="s">
        <v>937</v>
      </c>
    </row>
    <row r="16" spans="1:29" ht="33" customHeight="1" x14ac:dyDescent="0.25">
      <c r="A16" s="121" t="s">
        <v>938</v>
      </c>
      <c r="B16" s="125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 t="s">
        <v>937</v>
      </c>
      <c r="AA16" s="120" t="s">
        <v>937</v>
      </c>
      <c r="AB16" s="120" t="s">
        <v>937</v>
      </c>
      <c r="AC16" s="120" t="s">
        <v>937</v>
      </c>
    </row>
    <row r="17" spans="1:29" ht="21" customHeight="1" x14ac:dyDescent="0.25">
      <c r="A17" s="134" t="s">
        <v>1681</v>
      </c>
      <c r="B17" s="135" t="s">
        <v>937</v>
      </c>
      <c r="C17" s="135" t="s">
        <v>937</v>
      </c>
      <c r="D17" s="135" t="s">
        <v>937</v>
      </c>
      <c r="E17" s="135" t="s">
        <v>937</v>
      </c>
      <c r="F17" s="135" t="s">
        <v>937</v>
      </c>
      <c r="G17" s="135" t="s">
        <v>937</v>
      </c>
      <c r="H17" s="135" t="s">
        <v>937</v>
      </c>
      <c r="I17" s="135" t="s">
        <v>937</v>
      </c>
      <c r="J17" s="135" t="s">
        <v>937</v>
      </c>
      <c r="K17" s="135" t="s">
        <v>937</v>
      </c>
      <c r="L17" s="135" t="s">
        <v>937</v>
      </c>
      <c r="M17" s="135" t="s">
        <v>937</v>
      </c>
      <c r="N17" s="135" t="s">
        <v>937</v>
      </c>
      <c r="O17" s="135" t="s">
        <v>937</v>
      </c>
      <c r="P17" s="135" t="s">
        <v>937</v>
      </c>
      <c r="Q17" s="135" t="s">
        <v>937</v>
      </c>
      <c r="R17" s="135" t="s">
        <v>937</v>
      </c>
      <c r="S17" s="135" t="s">
        <v>937</v>
      </c>
      <c r="T17" s="135" t="s">
        <v>937</v>
      </c>
      <c r="U17" s="135" t="s">
        <v>937</v>
      </c>
      <c r="V17" s="135" t="s">
        <v>937</v>
      </c>
      <c r="W17" s="135" t="s">
        <v>937</v>
      </c>
      <c r="X17" s="135" t="s">
        <v>937</v>
      </c>
      <c r="Y17" s="135" t="s">
        <v>937</v>
      </c>
      <c r="Z17" s="135" t="s">
        <v>937</v>
      </c>
      <c r="AA17" s="135" t="s">
        <v>937</v>
      </c>
      <c r="AB17" s="135" t="s">
        <v>937</v>
      </c>
      <c r="AC17" s="135" t="s">
        <v>937</v>
      </c>
    </row>
    <row r="18" spans="1:29" ht="33" x14ac:dyDescent="0.25">
      <c r="A18" s="136" t="s">
        <v>1677</v>
      </c>
      <c r="B18" s="137" t="s">
        <v>1581</v>
      </c>
      <c r="C18" s="137" t="s">
        <v>1581</v>
      </c>
      <c r="D18" s="137" t="s">
        <v>1581</v>
      </c>
      <c r="E18" s="137" t="s">
        <v>1581</v>
      </c>
      <c r="F18" s="137" t="s">
        <v>1581</v>
      </c>
      <c r="G18" s="137" t="s">
        <v>1581</v>
      </c>
      <c r="H18" s="137" t="s">
        <v>1581</v>
      </c>
      <c r="I18" s="137" t="s">
        <v>1581</v>
      </c>
      <c r="J18" s="137" t="s">
        <v>1581</v>
      </c>
      <c r="K18" s="137" t="s">
        <v>1581</v>
      </c>
      <c r="L18" s="137" t="s">
        <v>1581</v>
      </c>
      <c r="M18" s="137" t="s">
        <v>1581</v>
      </c>
      <c r="N18" s="137" t="s">
        <v>1581</v>
      </c>
      <c r="O18" s="137" t="s">
        <v>1581</v>
      </c>
      <c r="P18" s="137" t="s">
        <v>1581</v>
      </c>
      <c r="Q18" s="137" t="s">
        <v>1581</v>
      </c>
      <c r="R18" s="137" t="s">
        <v>1581</v>
      </c>
      <c r="S18" s="137" t="s">
        <v>1581</v>
      </c>
      <c r="T18" s="137" t="s">
        <v>1581</v>
      </c>
      <c r="U18" s="137" t="s">
        <v>1581</v>
      </c>
      <c r="V18" s="137" t="s">
        <v>1581</v>
      </c>
      <c r="W18" s="137" t="s">
        <v>1581</v>
      </c>
      <c r="X18" s="137" t="s">
        <v>1581</v>
      </c>
      <c r="Y18" s="137" t="s">
        <v>1581</v>
      </c>
      <c r="Z18" s="137" t="s">
        <v>1581</v>
      </c>
      <c r="AA18" s="137" t="s">
        <v>1581</v>
      </c>
      <c r="AB18" s="137" t="s">
        <v>1581</v>
      </c>
      <c r="AC18" s="137" t="s">
        <v>1581</v>
      </c>
    </row>
    <row r="19" spans="1:29" ht="33" customHeight="1" x14ac:dyDescent="0.25">
      <c r="A19" s="118" t="s">
        <v>939</v>
      </c>
      <c r="B19" s="125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20" t="s">
        <v>937</v>
      </c>
      <c r="AA19" s="120" t="s">
        <v>937</v>
      </c>
      <c r="AB19" s="120" t="s">
        <v>937</v>
      </c>
      <c r="AC19" s="120" t="s">
        <v>937</v>
      </c>
    </row>
    <row r="20" spans="1:29" ht="33" customHeight="1" x14ac:dyDescent="0.25">
      <c r="A20" s="118" t="s">
        <v>1673</v>
      </c>
      <c r="B20" s="125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 t="s">
        <v>1581</v>
      </c>
      <c r="AA20" s="120" t="s">
        <v>1581</v>
      </c>
      <c r="AB20" s="120" t="s">
        <v>1581</v>
      </c>
      <c r="AC20" s="120" t="s">
        <v>1581</v>
      </c>
    </row>
    <row r="21" spans="1:29" ht="33" customHeight="1" x14ac:dyDescent="0.25">
      <c r="A21" s="121" t="s">
        <v>940</v>
      </c>
      <c r="B21" s="125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 t="s">
        <v>1581</v>
      </c>
      <c r="AA21" s="120" t="s">
        <v>1581</v>
      </c>
      <c r="AB21" s="120" t="s">
        <v>1581</v>
      </c>
      <c r="AC21" s="120" t="s">
        <v>1581</v>
      </c>
    </row>
    <row r="22" spans="1:29" ht="27.75" customHeight="1" x14ac:dyDescent="0.25">
      <c r="A22" s="142" t="s">
        <v>1679</v>
      </c>
      <c r="B22" s="138" t="s">
        <v>1581</v>
      </c>
      <c r="C22" s="138" t="s">
        <v>1581</v>
      </c>
      <c r="D22" s="138" t="s">
        <v>1581</v>
      </c>
      <c r="E22" s="138" t="s">
        <v>1581</v>
      </c>
      <c r="F22" s="138" t="s">
        <v>1581</v>
      </c>
      <c r="G22" s="138" t="s">
        <v>1581</v>
      </c>
      <c r="H22" s="138" t="s">
        <v>1581</v>
      </c>
      <c r="I22" s="138" t="s">
        <v>1581</v>
      </c>
      <c r="J22" s="138" t="s">
        <v>1581</v>
      </c>
      <c r="K22" s="138" t="s">
        <v>1581</v>
      </c>
      <c r="L22" s="138" t="s">
        <v>1581</v>
      </c>
      <c r="M22" s="138" t="s">
        <v>1581</v>
      </c>
      <c r="N22" s="138" t="s">
        <v>1581</v>
      </c>
      <c r="O22" s="138" t="s">
        <v>1581</v>
      </c>
      <c r="P22" s="138" t="s">
        <v>1581</v>
      </c>
      <c r="Q22" s="138" t="s">
        <v>1581</v>
      </c>
      <c r="R22" s="138" t="s">
        <v>1581</v>
      </c>
      <c r="S22" s="138" t="s">
        <v>1581</v>
      </c>
      <c r="T22" s="138" t="s">
        <v>1581</v>
      </c>
      <c r="U22" s="138" t="s">
        <v>1581</v>
      </c>
      <c r="V22" s="138" t="s">
        <v>1581</v>
      </c>
      <c r="W22" s="138" t="s">
        <v>1581</v>
      </c>
      <c r="X22" s="138" t="s">
        <v>1581</v>
      </c>
      <c r="Y22" s="138" t="s">
        <v>1581</v>
      </c>
      <c r="Z22" s="138" t="s">
        <v>1581</v>
      </c>
      <c r="AA22" s="138" t="s">
        <v>1581</v>
      </c>
      <c r="AB22" s="138" t="s">
        <v>1581</v>
      </c>
      <c r="AC22" s="138" t="s">
        <v>1581</v>
      </c>
    </row>
    <row r="23" spans="1:29" ht="16.5" customHeight="1" x14ac:dyDescent="0.25">
      <c r="A23" s="190" t="s">
        <v>941</v>
      </c>
      <c r="B23" s="190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</row>
    <row r="24" spans="1:29" x14ac:dyDescent="0.25">
      <c r="A24" s="191"/>
      <c r="B24" s="191"/>
      <c r="C24" s="191"/>
      <c r="D24" s="191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</row>
    <row r="25" spans="1:29" x14ac:dyDescent="0.25">
      <c r="A25" s="188"/>
      <c r="B25" s="188"/>
      <c r="C25" s="188"/>
      <c r="D25" s="188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</row>
    <row r="26" spans="1:29" s="19" customFormat="1" ht="16.5" customHeight="1" x14ac:dyDescent="0.25">
      <c r="B26" s="192"/>
      <c r="C26" s="192"/>
      <c r="D26" s="192"/>
      <c r="F26" s="114"/>
      <c r="G26" s="114"/>
      <c r="H26" s="114"/>
      <c r="J26" s="114"/>
      <c r="K26" s="114"/>
      <c r="L26" s="114"/>
    </row>
    <row r="27" spans="1:29" s="19" customFormat="1" ht="16.5" customHeight="1" x14ac:dyDescent="0.25">
      <c r="B27" s="192"/>
      <c r="C27" s="192"/>
      <c r="D27" s="192"/>
      <c r="F27" s="114"/>
      <c r="G27" s="114"/>
      <c r="H27" s="114"/>
      <c r="J27" s="114"/>
      <c r="K27" s="114"/>
      <c r="L27" s="114"/>
    </row>
    <row r="28" spans="1:29" s="19" customFormat="1" ht="16.5" customHeight="1" x14ac:dyDescent="0.25">
      <c r="B28" s="192"/>
      <c r="C28" s="192"/>
      <c r="D28" s="192"/>
      <c r="F28" s="114"/>
      <c r="G28" s="114"/>
      <c r="H28" s="114"/>
      <c r="J28" s="114"/>
      <c r="K28" s="114"/>
      <c r="L28" s="114"/>
    </row>
    <row r="29" spans="1:29" s="19" customFormat="1" ht="16.5" customHeight="1" x14ac:dyDescent="0.25">
      <c r="B29" s="168" t="s">
        <v>1671</v>
      </c>
      <c r="C29" s="168"/>
      <c r="D29" s="168"/>
      <c r="F29" s="168" t="s">
        <v>1678</v>
      </c>
      <c r="G29" s="168"/>
      <c r="H29" s="168"/>
      <c r="J29" s="168" t="s">
        <v>1578</v>
      </c>
      <c r="K29" s="168"/>
      <c r="L29" s="168"/>
    </row>
    <row r="30" spans="1:29" x14ac:dyDescent="0.25">
      <c r="A30" s="123"/>
    </row>
    <row r="31" spans="1:29" x14ac:dyDescent="0.25">
      <c r="A31" s="123"/>
    </row>
    <row r="32" spans="1:29" x14ac:dyDescent="0.25">
      <c r="A32" s="123"/>
    </row>
    <row r="33" spans="1:29" x14ac:dyDescent="0.25">
      <c r="A33" s="123"/>
    </row>
    <row r="34" spans="1:29" s="131" customFormat="1" ht="15.75" x14ac:dyDescent="0.25">
      <c r="A34" s="189" t="str">
        <f ca="1">Data!N1</f>
        <v>Municipalidad de Buenos Aires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</row>
    <row r="35" spans="1:29" s="131" customFormat="1" ht="15.75" x14ac:dyDescent="0.2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</row>
    <row r="36" spans="1:29" s="131" customFormat="1" ht="15.75" x14ac:dyDescent="0.25">
      <c r="A36" s="189" t="s">
        <v>914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</row>
    <row r="37" spans="1:29" s="131" customFormat="1" ht="15.75" x14ac:dyDescent="0.25">
      <c r="A37" s="196" t="s">
        <v>942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</row>
    <row r="38" spans="1:29" s="131" customFormat="1" ht="15.75" x14ac:dyDescent="0.25">
      <c r="A38" s="172" t="s">
        <v>915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</row>
    <row r="39" spans="1:29" x14ac:dyDescent="0.25">
      <c r="A39" s="195" t="s">
        <v>1580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</row>
    <row r="40" spans="1:29" s="8" customFormat="1" ht="37.5" customHeight="1" x14ac:dyDescent="0.25">
      <c r="A40" s="140" t="s">
        <v>916</v>
      </c>
      <c r="B40" s="193" t="s">
        <v>917</v>
      </c>
      <c r="C40" s="193"/>
      <c r="D40" s="193" t="s">
        <v>918</v>
      </c>
      <c r="E40" s="193"/>
      <c r="F40" s="193" t="s">
        <v>919</v>
      </c>
      <c r="G40" s="193"/>
      <c r="H40" s="193" t="s">
        <v>920</v>
      </c>
      <c r="I40" s="193"/>
      <c r="J40" s="193" t="s">
        <v>921</v>
      </c>
      <c r="K40" s="193"/>
      <c r="L40" s="193" t="s">
        <v>922</v>
      </c>
      <c r="M40" s="193"/>
      <c r="N40" s="193" t="s">
        <v>923</v>
      </c>
      <c r="O40" s="193"/>
      <c r="P40" s="193" t="s">
        <v>924</v>
      </c>
      <c r="Q40" s="193"/>
      <c r="R40" s="193" t="s">
        <v>925</v>
      </c>
      <c r="S40" s="193"/>
      <c r="T40" s="193" t="s">
        <v>926</v>
      </c>
      <c r="U40" s="193"/>
      <c r="V40" s="193" t="s">
        <v>927</v>
      </c>
      <c r="W40" s="193"/>
      <c r="X40" s="193" t="s">
        <v>928</v>
      </c>
      <c r="Y40" s="193"/>
      <c r="Z40" s="193" t="s">
        <v>929</v>
      </c>
      <c r="AA40" s="193"/>
      <c r="AB40" s="193" t="s">
        <v>930</v>
      </c>
      <c r="AC40" s="193"/>
    </row>
    <row r="41" spans="1:29" s="117" customFormat="1" ht="23.25" customHeight="1" x14ac:dyDescent="0.25">
      <c r="A41" s="132" t="s">
        <v>1676</v>
      </c>
      <c r="B41" s="126" t="str">
        <f ca="1">Data!C2</f>
        <v>2023</v>
      </c>
      <c r="C41" s="127">
        <f ca="1">Data!C2-1</f>
        <v>2022</v>
      </c>
      <c r="D41" s="128" t="str">
        <f ca="1">Data!C2</f>
        <v>2023</v>
      </c>
      <c r="E41" s="127">
        <f ca="1">Data!C2-1</f>
        <v>2022</v>
      </c>
      <c r="F41" s="128" t="str">
        <f ca="1">Data!C2</f>
        <v>2023</v>
      </c>
      <c r="G41" s="127">
        <f ca="1">Data!C2-1</f>
        <v>2022</v>
      </c>
      <c r="H41" s="128" t="str">
        <f ca="1">Data!C2</f>
        <v>2023</v>
      </c>
      <c r="I41" s="127">
        <f ca="1">Data!C2-1</f>
        <v>2022</v>
      </c>
      <c r="J41" s="128" t="str">
        <f ca="1">Data!C2</f>
        <v>2023</v>
      </c>
      <c r="K41" s="127">
        <f ca="1">Data!C2-1</f>
        <v>2022</v>
      </c>
      <c r="L41" s="128" t="str">
        <f ca="1">Data!C2</f>
        <v>2023</v>
      </c>
      <c r="M41" s="127">
        <f ca="1">Data!C2-1</f>
        <v>2022</v>
      </c>
      <c r="N41" s="128" t="str">
        <f ca="1">Data!C2</f>
        <v>2023</v>
      </c>
      <c r="O41" s="127">
        <f ca="1">Data!C2-1</f>
        <v>2022</v>
      </c>
      <c r="P41" s="128" t="str">
        <f ca="1">Data!C2</f>
        <v>2023</v>
      </c>
      <c r="Q41" s="127">
        <f ca="1">Data!C2-1</f>
        <v>2022</v>
      </c>
      <c r="R41" s="128" t="str">
        <f ca="1">Data!C2</f>
        <v>2023</v>
      </c>
      <c r="S41" s="127">
        <f ca="1">Data!C2-1</f>
        <v>2022</v>
      </c>
      <c r="T41" s="128" t="str">
        <f ca="1">Data!C2</f>
        <v>2023</v>
      </c>
      <c r="U41" s="127">
        <f ca="1">Data!C2-1</f>
        <v>2022</v>
      </c>
      <c r="V41" s="128" t="str">
        <f ca="1">Data!C2</f>
        <v>2023</v>
      </c>
      <c r="W41" s="127">
        <f ca="1">Data!C2-1</f>
        <v>2022</v>
      </c>
      <c r="X41" s="128" t="str">
        <f ca="1">Data!C2</f>
        <v>2023</v>
      </c>
      <c r="Y41" s="127">
        <f ca="1">Data!C2-1</f>
        <v>2022</v>
      </c>
      <c r="Z41" s="128" t="str">
        <f ca="1">Data!C2</f>
        <v>2023</v>
      </c>
      <c r="AA41" s="127">
        <f ca="1">Data!C2-1</f>
        <v>2022</v>
      </c>
      <c r="AB41" s="128" t="str">
        <f ca="1">Data!C2</f>
        <v>2023</v>
      </c>
      <c r="AC41" s="129">
        <f ca="1">Data!C2-1</f>
        <v>2022</v>
      </c>
    </row>
    <row r="42" spans="1:29" ht="33" customHeight="1" x14ac:dyDescent="0.25">
      <c r="A42" s="118" t="s">
        <v>943</v>
      </c>
      <c r="B42" s="125"/>
      <c r="C42" s="119"/>
      <c r="D42" s="119" t="s">
        <v>1581</v>
      </c>
      <c r="E42" s="119" t="s">
        <v>1581</v>
      </c>
      <c r="F42" s="119" t="s">
        <v>1581</v>
      </c>
      <c r="G42" s="119" t="s">
        <v>1581</v>
      </c>
      <c r="H42" s="119" t="s">
        <v>1581</v>
      </c>
      <c r="I42" s="119" t="s">
        <v>1581</v>
      </c>
      <c r="J42" s="119" t="s">
        <v>1581</v>
      </c>
      <c r="K42" s="119" t="s">
        <v>1581</v>
      </c>
      <c r="L42" s="119" t="s">
        <v>1581</v>
      </c>
      <c r="M42" s="119" t="s">
        <v>1581</v>
      </c>
      <c r="N42" s="119" t="s">
        <v>1581</v>
      </c>
      <c r="O42" s="119" t="s">
        <v>1581</v>
      </c>
      <c r="P42" s="119" t="s">
        <v>1581</v>
      </c>
      <c r="Q42" s="119" t="s">
        <v>1581</v>
      </c>
      <c r="R42" s="119" t="s">
        <v>1581</v>
      </c>
      <c r="S42" s="119" t="s">
        <v>1581</v>
      </c>
      <c r="T42" s="119" t="s">
        <v>1581</v>
      </c>
      <c r="U42" s="119" t="s">
        <v>1581</v>
      </c>
      <c r="V42" s="119" t="s">
        <v>1581</v>
      </c>
      <c r="W42" s="119" t="s">
        <v>1581</v>
      </c>
      <c r="X42" s="119" t="s">
        <v>1581</v>
      </c>
      <c r="Y42" s="119" t="s">
        <v>1581</v>
      </c>
      <c r="Z42" s="120" t="s">
        <v>1581</v>
      </c>
      <c r="AA42" s="120" t="s">
        <v>1581</v>
      </c>
      <c r="AB42" s="120" t="s">
        <v>1581</v>
      </c>
      <c r="AC42" s="120" t="s">
        <v>1581</v>
      </c>
    </row>
    <row r="43" spans="1:29" ht="33" customHeight="1" x14ac:dyDescent="0.25">
      <c r="A43" s="118" t="s">
        <v>944</v>
      </c>
      <c r="B43" s="125"/>
      <c r="C43" s="120" t="s">
        <v>1581</v>
      </c>
      <c r="D43" s="120" t="s">
        <v>1581</v>
      </c>
      <c r="E43" s="120" t="s">
        <v>1581</v>
      </c>
      <c r="F43" s="120" t="s">
        <v>1581</v>
      </c>
      <c r="G43" s="120" t="s">
        <v>1581</v>
      </c>
      <c r="H43" s="120" t="s">
        <v>1581</v>
      </c>
      <c r="I43" s="120" t="s">
        <v>1581</v>
      </c>
      <c r="J43" s="120" t="s">
        <v>1581</v>
      </c>
      <c r="K43" s="120" t="s">
        <v>1581</v>
      </c>
      <c r="L43" s="120" t="s">
        <v>1581</v>
      </c>
      <c r="M43" s="120" t="s">
        <v>1581</v>
      </c>
      <c r="N43" s="120" t="s">
        <v>1581</v>
      </c>
      <c r="O43" s="120" t="s">
        <v>1581</v>
      </c>
      <c r="P43" s="120" t="s">
        <v>1581</v>
      </c>
      <c r="Q43" s="120" t="s">
        <v>1581</v>
      </c>
      <c r="R43" s="120" t="s">
        <v>1581</v>
      </c>
      <c r="S43" s="120" t="s">
        <v>1581</v>
      </c>
      <c r="T43" s="120" t="s">
        <v>1581</v>
      </c>
      <c r="U43" s="120" t="s">
        <v>1581</v>
      </c>
      <c r="V43" s="120" t="s">
        <v>1581</v>
      </c>
      <c r="W43" s="120" t="s">
        <v>1581</v>
      </c>
      <c r="X43" s="120" t="s">
        <v>1581</v>
      </c>
      <c r="Y43" s="120" t="s">
        <v>1581</v>
      </c>
      <c r="Z43" s="120" t="s">
        <v>1581</v>
      </c>
      <c r="AA43" s="120" t="s">
        <v>1581</v>
      </c>
      <c r="AB43" s="120" t="s">
        <v>1581</v>
      </c>
      <c r="AC43" s="120" t="s">
        <v>1581</v>
      </c>
    </row>
    <row r="44" spans="1:29" ht="33" customHeight="1" x14ac:dyDescent="0.25">
      <c r="A44" s="121" t="s">
        <v>945</v>
      </c>
      <c r="B44" s="125" t="s">
        <v>1581</v>
      </c>
      <c r="C44" s="120" t="s">
        <v>1581</v>
      </c>
      <c r="D44" s="120" t="s">
        <v>1581</v>
      </c>
      <c r="E44" s="120" t="s">
        <v>1581</v>
      </c>
      <c r="F44" s="120" t="s">
        <v>1581</v>
      </c>
      <c r="G44" s="120" t="s">
        <v>1581</v>
      </c>
      <c r="H44" s="120" t="s">
        <v>1581</v>
      </c>
      <c r="I44" s="120" t="s">
        <v>1581</v>
      </c>
      <c r="J44" s="120" t="s">
        <v>1581</v>
      </c>
      <c r="K44" s="120" t="s">
        <v>1581</v>
      </c>
      <c r="L44" s="120" t="s">
        <v>1581</v>
      </c>
      <c r="M44" s="120" t="s">
        <v>1581</v>
      </c>
      <c r="N44" s="120" t="s">
        <v>1581</v>
      </c>
      <c r="O44" s="120" t="s">
        <v>1581</v>
      </c>
      <c r="P44" s="120" t="s">
        <v>1581</v>
      </c>
      <c r="Q44" s="120" t="s">
        <v>1581</v>
      </c>
      <c r="R44" s="120" t="s">
        <v>1581</v>
      </c>
      <c r="S44" s="120" t="s">
        <v>1581</v>
      </c>
      <c r="T44" s="120" t="s">
        <v>1581</v>
      </c>
      <c r="U44" s="120" t="s">
        <v>1581</v>
      </c>
      <c r="V44" s="120" t="s">
        <v>1581</v>
      </c>
      <c r="W44" s="120" t="s">
        <v>1581</v>
      </c>
      <c r="X44" s="120" t="s">
        <v>1581</v>
      </c>
      <c r="Y44" s="120" t="s">
        <v>1581</v>
      </c>
      <c r="Z44" s="120" t="s">
        <v>1581</v>
      </c>
      <c r="AA44" s="120" t="s">
        <v>1581</v>
      </c>
      <c r="AB44" s="120" t="s">
        <v>1581</v>
      </c>
      <c r="AC44" s="120" t="s">
        <v>1581</v>
      </c>
    </row>
    <row r="45" spans="1:29" ht="21" customHeight="1" x14ac:dyDescent="0.25">
      <c r="A45" s="134" t="s">
        <v>946</v>
      </c>
      <c r="B45" s="135" t="s">
        <v>1581</v>
      </c>
      <c r="C45" s="135" t="s">
        <v>1581</v>
      </c>
      <c r="D45" s="135" t="s">
        <v>1581</v>
      </c>
      <c r="E45" s="135" t="s">
        <v>1581</v>
      </c>
      <c r="F45" s="135" t="s">
        <v>1581</v>
      </c>
      <c r="G45" s="135" t="s">
        <v>1581</v>
      </c>
      <c r="H45" s="135" t="s">
        <v>1581</v>
      </c>
      <c r="I45" s="135" t="s">
        <v>1581</v>
      </c>
      <c r="J45" s="135" t="s">
        <v>1581</v>
      </c>
      <c r="K45" s="135" t="s">
        <v>1581</v>
      </c>
      <c r="L45" s="135" t="s">
        <v>1581</v>
      </c>
      <c r="M45" s="135" t="s">
        <v>1581</v>
      </c>
      <c r="N45" s="135" t="s">
        <v>1581</v>
      </c>
      <c r="O45" s="135" t="s">
        <v>1581</v>
      </c>
      <c r="P45" s="135" t="s">
        <v>1581</v>
      </c>
      <c r="Q45" s="135" t="s">
        <v>1581</v>
      </c>
      <c r="R45" s="135" t="s">
        <v>1581</v>
      </c>
      <c r="S45" s="135" t="s">
        <v>1581</v>
      </c>
      <c r="T45" s="135" t="s">
        <v>1581</v>
      </c>
      <c r="U45" s="135" t="s">
        <v>1581</v>
      </c>
      <c r="V45" s="135" t="s">
        <v>1581</v>
      </c>
      <c r="W45" s="135" t="s">
        <v>1581</v>
      </c>
      <c r="X45" s="135" t="s">
        <v>1581</v>
      </c>
      <c r="Y45" s="135" t="s">
        <v>1581</v>
      </c>
      <c r="Z45" s="135" t="s">
        <v>1581</v>
      </c>
      <c r="AA45" s="135" t="s">
        <v>1581</v>
      </c>
      <c r="AB45" s="135" t="s">
        <v>1581</v>
      </c>
      <c r="AC45" s="135" t="s">
        <v>1581</v>
      </c>
    </row>
    <row r="46" spans="1:29" ht="33" customHeight="1" x14ac:dyDescent="0.25">
      <c r="A46" s="121" t="s">
        <v>947</v>
      </c>
      <c r="B46" s="125"/>
      <c r="C46" s="120" t="s">
        <v>1581</v>
      </c>
      <c r="D46" s="120" t="s">
        <v>1581</v>
      </c>
      <c r="E46" s="120" t="s">
        <v>1581</v>
      </c>
      <c r="F46" s="120" t="s">
        <v>1581</v>
      </c>
      <c r="G46" s="120" t="s">
        <v>1581</v>
      </c>
      <c r="H46" s="120" t="s">
        <v>1581</v>
      </c>
      <c r="I46" s="120" t="s">
        <v>1581</v>
      </c>
      <c r="J46" s="120" t="s">
        <v>1581</v>
      </c>
      <c r="K46" s="120" t="s">
        <v>1581</v>
      </c>
      <c r="L46" s="120" t="s">
        <v>1581</v>
      </c>
      <c r="M46" s="120" t="s">
        <v>1581</v>
      </c>
      <c r="N46" s="120" t="s">
        <v>1581</v>
      </c>
      <c r="O46" s="120" t="s">
        <v>1581</v>
      </c>
      <c r="P46" s="120" t="s">
        <v>1581</v>
      </c>
      <c r="Q46" s="120" t="s">
        <v>1581</v>
      </c>
      <c r="R46" s="120" t="s">
        <v>1581</v>
      </c>
      <c r="S46" s="120" t="s">
        <v>1581</v>
      </c>
      <c r="T46" s="120" t="s">
        <v>1581</v>
      </c>
      <c r="U46" s="120" t="s">
        <v>1581</v>
      </c>
      <c r="V46" s="120" t="s">
        <v>1581</v>
      </c>
      <c r="W46" s="120" t="s">
        <v>1581</v>
      </c>
      <c r="X46" s="120" t="s">
        <v>1581</v>
      </c>
      <c r="Y46" s="120" t="s">
        <v>1581</v>
      </c>
      <c r="Z46" s="120" t="s">
        <v>1581</v>
      </c>
      <c r="AA46" s="120" t="s">
        <v>1581</v>
      </c>
      <c r="AB46" s="120" t="s">
        <v>1581</v>
      </c>
      <c r="AC46" s="120" t="s">
        <v>1581</v>
      </c>
    </row>
    <row r="47" spans="1:29" ht="33" customHeight="1" x14ac:dyDescent="0.25">
      <c r="A47" s="121" t="s">
        <v>948</v>
      </c>
      <c r="B47" s="125" t="s">
        <v>1581</v>
      </c>
      <c r="C47" s="120" t="s">
        <v>1581</v>
      </c>
      <c r="D47" s="120" t="s">
        <v>1581</v>
      </c>
      <c r="E47" s="120" t="s">
        <v>1581</v>
      </c>
      <c r="F47" s="120" t="s">
        <v>1581</v>
      </c>
      <c r="G47" s="120" t="s">
        <v>1581</v>
      </c>
      <c r="H47" s="120" t="s">
        <v>1581</v>
      </c>
      <c r="I47" s="120" t="s">
        <v>1581</v>
      </c>
      <c r="J47" s="120" t="s">
        <v>1581</v>
      </c>
      <c r="K47" s="120" t="s">
        <v>1581</v>
      </c>
      <c r="L47" s="120" t="s">
        <v>1581</v>
      </c>
      <c r="M47" s="120" t="s">
        <v>1581</v>
      </c>
      <c r="N47" s="120" t="s">
        <v>1581</v>
      </c>
      <c r="O47" s="120" t="s">
        <v>1581</v>
      </c>
      <c r="P47" s="120" t="s">
        <v>1581</v>
      </c>
      <c r="Q47" s="120" t="s">
        <v>1581</v>
      </c>
      <c r="R47" s="120" t="s">
        <v>1581</v>
      </c>
      <c r="S47" s="120" t="s">
        <v>1581</v>
      </c>
      <c r="T47" s="120" t="s">
        <v>1581</v>
      </c>
      <c r="U47" s="120" t="s">
        <v>1581</v>
      </c>
      <c r="V47" s="120" t="s">
        <v>1581</v>
      </c>
      <c r="W47" s="120" t="s">
        <v>1581</v>
      </c>
      <c r="X47" s="120" t="s">
        <v>1581</v>
      </c>
      <c r="Y47" s="120" t="s">
        <v>1581</v>
      </c>
      <c r="Z47" s="120" t="s">
        <v>1581</v>
      </c>
      <c r="AA47" s="120" t="s">
        <v>1581</v>
      </c>
      <c r="AB47" s="120" t="s">
        <v>1581</v>
      </c>
      <c r="AC47" s="120" t="s">
        <v>1581</v>
      </c>
    </row>
    <row r="48" spans="1:29" ht="21" customHeight="1" x14ac:dyDescent="0.25">
      <c r="A48" s="134" t="s">
        <v>949</v>
      </c>
      <c r="B48" s="135" t="s">
        <v>1581</v>
      </c>
      <c r="C48" s="135" t="s">
        <v>1581</v>
      </c>
      <c r="D48" s="135" t="s">
        <v>1581</v>
      </c>
      <c r="E48" s="135" t="s">
        <v>1581</v>
      </c>
      <c r="F48" s="135" t="s">
        <v>1581</v>
      </c>
      <c r="G48" s="135" t="s">
        <v>1581</v>
      </c>
      <c r="H48" s="135" t="s">
        <v>1581</v>
      </c>
      <c r="I48" s="135" t="s">
        <v>1581</v>
      </c>
      <c r="J48" s="135" t="s">
        <v>1581</v>
      </c>
      <c r="K48" s="135" t="s">
        <v>1581</v>
      </c>
      <c r="L48" s="135" t="s">
        <v>1581</v>
      </c>
      <c r="M48" s="135" t="s">
        <v>1581</v>
      </c>
      <c r="N48" s="135" t="s">
        <v>1581</v>
      </c>
      <c r="O48" s="135" t="s">
        <v>1581</v>
      </c>
      <c r="P48" s="135" t="s">
        <v>1581</v>
      </c>
      <c r="Q48" s="135" t="s">
        <v>1581</v>
      </c>
      <c r="R48" s="135" t="s">
        <v>1581</v>
      </c>
      <c r="S48" s="135" t="s">
        <v>1581</v>
      </c>
      <c r="T48" s="135" t="s">
        <v>1581</v>
      </c>
      <c r="U48" s="135" t="s">
        <v>1581</v>
      </c>
      <c r="V48" s="135" t="s">
        <v>1581</v>
      </c>
      <c r="W48" s="135" t="s">
        <v>1581</v>
      </c>
      <c r="X48" s="135" t="s">
        <v>1581</v>
      </c>
      <c r="Y48" s="135" t="s">
        <v>1581</v>
      </c>
      <c r="Z48" s="135" t="s">
        <v>1581</v>
      </c>
      <c r="AA48" s="135" t="s">
        <v>1581</v>
      </c>
      <c r="AB48" s="135" t="s">
        <v>1581</v>
      </c>
      <c r="AC48" s="135" t="s">
        <v>1581</v>
      </c>
    </row>
    <row r="49" spans="1:29" ht="16.5" customHeight="1" x14ac:dyDescent="0.25">
      <c r="A49" s="194" t="s">
        <v>941</v>
      </c>
      <c r="B49" s="194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</row>
    <row r="50" spans="1:29" ht="16.5" customHeight="1" x14ac:dyDescent="0.25"/>
    <row r="52" spans="1:29" x14ac:dyDescent="0.25">
      <c r="A52" s="124"/>
    </row>
    <row r="53" spans="1:29" s="19" customFormat="1" ht="16.5" customHeight="1" x14ac:dyDescent="0.25">
      <c r="B53" s="192"/>
      <c r="C53" s="192"/>
      <c r="D53" s="192"/>
      <c r="F53" s="114"/>
      <c r="G53" s="114"/>
      <c r="H53" s="114"/>
      <c r="J53" s="114"/>
      <c r="K53" s="114"/>
      <c r="L53" s="114"/>
    </row>
    <row r="54" spans="1:29" s="19" customFormat="1" ht="16.5" customHeight="1" x14ac:dyDescent="0.25">
      <c r="B54" s="192"/>
      <c r="C54" s="192"/>
      <c r="D54" s="192"/>
      <c r="F54" s="114"/>
      <c r="G54" s="114"/>
      <c r="H54" s="114"/>
      <c r="J54" s="114"/>
      <c r="K54" s="114"/>
      <c r="L54" s="114"/>
    </row>
    <row r="55" spans="1:29" s="19" customFormat="1" ht="16.5" customHeight="1" x14ac:dyDescent="0.25">
      <c r="B55" s="192"/>
      <c r="C55" s="192"/>
      <c r="D55" s="192"/>
      <c r="F55" s="114"/>
      <c r="G55" s="114"/>
      <c r="H55" s="114"/>
      <c r="J55" s="114"/>
      <c r="K55" s="114"/>
      <c r="L55" s="114"/>
    </row>
    <row r="56" spans="1:29" s="19" customFormat="1" ht="16.5" customHeight="1" x14ac:dyDescent="0.25">
      <c r="B56" s="168" t="s">
        <v>1671</v>
      </c>
      <c r="C56" s="168"/>
      <c r="D56" s="168"/>
      <c r="F56" s="168" t="s">
        <v>1678</v>
      </c>
      <c r="G56" s="168"/>
      <c r="H56" s="168"/>
      <c r="J56" s="168" t="s">
        <v>1578</v>
      </c>
      <c r="K56" s="168"/>
      <c r="L56" s="168"/>
    </row>
    <row r="59" spans="1:29" x14ac:dyDescent="0.25">
      <c r="G59" s="19"/>
    </row>
    <row r="60" spans="1:29" x14ac:dyDescent="0.25">
      <c r="G60" s="19"/>
    </row>
    <row r="61" spans="1:29" x14ac:dyDescent="0.25">
      <c r="G61" s="19"/>
    </row>
    <row r="62" spans="1:29" x14ac:dyDescent="0.25">
      <c r="G62" s="19"/>
    </row>
  </sheetData>
  <sheetProtection password="AE9E" sheet="1" objects="1" scenarios="1"/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U354"/>
  <sheetViews>
    <sheetView topLeftCell="J52" workbookViewId="0">
      <selection activeCell="L62" sqref="L62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7" max="7" width="19.7109375" customWidth="1"/>
    <col min="8" max="8" width="48.140625" bestFit="1" customWidth="1"/>
    <col min="12" max="12" width="98" customWidth="1"/>
    <col min="14" max="14" width="64" customWidth="1"/>
    <col min="15" max="15" width="36.28515625" customWidth="1"/>
    <col min="16" max="16" width="37" customWidth="1"/>
    <col min="17" max="17" width="41.7109375" customWidth="1"/>
    <col min="18" max="18" width="37.42578125" customWidth="1"/>
    <col min="19" max="19" width="40.85546875" customWidth="1"/>
    <col min="20" max="20" width="45" customWidth="1"/>
    <col min="21" max="21" width="50.85546875" customWidth="1"/>
  </cols>
  <sheetData>
    <row r="1" spans="1:21" ht="18" x14ac:dyDescent="0.25">
      <c r="B1" s="1" t="s">
        <v>356</v>
      </c>
      <c r="C1" s="1" t="s">
        <v>357</v>
      </c>
      <c r="D1" s="1" t="s">
        <v>358</v>
      </c>
      <c r="E1" s="1"/>
      <c r="F1" s="2" t="s">
        <v>359</v>
      </c>
      <c r="G1" s="2" t="s">
        <v>906</v>
      </c>
      <c r="H1" s="2" t="str">
        <f ca="1">"01 de Enero de "&amp;C2&amp;" al 28 de Febrero de "&amp;C2</f>
        <v>01 de Enero de 2023 al 28 de Febrero de 2023</v>
      </c>
      <c r="I1" s="2">
        <v>2</v>
      </c>
      <c r="K1" s="157" t="s">
        <v>1263</v>
      </c>
      <c r="L1" s="157" t="s">
        <v>950</v>
      </c>
      <c r="N1" s="2" t="str">
        <f ca="1">CONCATENATE(O1,P1,Q1,R1,S1,T1,U1)</f>
        <v>Municipalidad de Buenos Aires</v>
      </c>
      <c r="O1" s="2" t="str">
        <f ca="1">IF(Data!B2=Data!K1,Data!L1,IF(Data!B2=Data!K2,Data!L2,IF(Data!B2=Data!K3,Data!L3,IF(Data!B2=Data!K4,Data!L4,IF(Data!B2=Data!K5,Data!L5,IF(Data!B2=Data!K6,Data!L6,IF(Data!B2=Data!K7,Data!L7,IF(Data!B2=Data!K8,Data!L8,IF(Data!B2=Data!K9,Data!L9,IF(Data!B2=Data!K10,Data!L10,IF(Data!B2=Data!K11,Data!L11,IF(Data!B2=Data!K12,Data!L12,IF(Data!B2=Data!K13,Data!L13,IF(Data!B2=Data!K14,Data!L14,IF(Data!B2=Data!K15,Data!L15,IF(Data!B2=Data!K16,Data!L16,IF(Data!B2=Data!K17,Data!L17,IF(Data!B2=Data!K18,Data!L18,IF(Data!B2=Data!K19,Data!L19,IF(Data!B2=Data!K20,Data!L20,IF(Data!B2=Data!K21,Data!L21,IF(Data!B2=Data!K22,Data!L22,IF(Data!B2=Data!K23,Data!L23,IF(Data!B2=Data!K24,Data!L24,IF(Data!B2=Data!K25,Data!L25,IF(Data!B2=Data!K26,Data!L26,IF(Data!B2=Data!K27,Data!L27,IF(Data!B2=Data!K28,Data!L28,IF(Data!B2=Data!K29,Data!L29,IF(Data!B2=Data!K30,Data!L30,IF(Data!B2=Data!K31,Data!L31,IF(Data!B2=Data!K32,Data!L32,IF(Data!B2=Data!K33,Data!L33,IF(Data!B2=Data!K34,Data!L34,IF(Data!B2=Data!K35,Data!L35,IF(Data!B2=Data!K36,Data!L36,IF(Data!B2=Data!K37,Data!L37,IF(Data!B2=Data!K38,Data!L38,IF(Data!B2=Data!K39,Data!L39,IF(Data!B2=Data!K40,Data!L40,IF(Data!B2=Data!K41,Data!L41,IF(Data!B2=Data!K44,Data!L44,IF(Data!B2=Data!K45,Data!L45,IF(Data!B2=Data!K46,Data!L46,IF(Data!B2=Data!K47,Data!L47,IF(Data!B2=Data!K48,Data!L48,IF(Data!B2=Data!K49,Data!L49,IF(Data!B2=Data!K50,Data!L50,IF(Data!B2=Data!K51,Data!L51,IF(Data!B2=Data!K52,Data!L52,IF(Data!B2=Data!K42,Data!L42,IF(Data!B2=Data!K43,Data!L43,""))))))))))))))))))))))))))))))))))))))))))))))))))))</f>
        <v/>
      </c>
      <c r="P1" s="2" t="str">
        <f ca="1">IF(Data!B2=Data!K53,Data!L53,IF(Data!B2=Data!K54,Data!L54,IF(Data!B2=Data!K55,Data!L55,IF(Data!B2=Data!K56,Data!L56,IF(Data!B2=Data!K57,Data!L57,IF(Data!B2=Data!K58,Data!L58,IF(Data!B2=Data!K59,Data!L59,IF(Data!B2=Data!K60,Data!L60,IF(Data!B2=Data!K61,Data!L61,IF(Data!B2=Data!K62,Data!L62,IF(Data!B2=Data!K63,Data!L63,IF(Data!B2=Data!K64,Data!L64,IF(Data!B2=Data!K65,Data!L65,IF(Data!B2=Data!K66,Data!L66,IF(Data!B2=Data!K67,Data!L67,IF(Data!B2=Data!K68,Data!L68,IF(Data!B2=Data!K69,Data!L69,IF(Data!B2=Data!K70,Data!L70,IF(Data!B2=Data!K72,Data!L72,IF(Data!B2=Data!K73,Data!L73,IF(Data!B2=Data!K74,Data!L74,IF(Data!B2=Data!K75,Data!L75,IF(Data!B2=Data!K76,Data!L76,IF(Data!B2=Data!K77,Data!L77,IF(Data!B2=Data!K78,Data!L78,IF(Data!B2=Data!K79,Data!L79,IF(Data!B2=Data!K80,Data!L80,IF(Data!B2=Data!K81,Data!L81,IF(Data!B2=Data!K82,Data!L82,IF(Data!B2=Data!K83,Data!L83,IF(Data!B2=Data!K84,Data!L84,IF(Data!B2=Data!K85,Data!L85,IF(Data!B2=Data!K86,Data!L86,IF(Data!B2=Data!K87,Data!L87,IF(Data!B2=Data!K88,Data!L88,IF(Data!B2=Data!K89,Data!L89,IF(Data!B2=Data!K90,Data!L90,IF(Data!B2=Data!K91,Data!L91,IF(Data!B2=Data!K92,Data!L92,IF(Data!B2=Data!K93,Data!L93,IF(Data!B2=Data!K94,Data!L94,IF(Data!B2=Data!K95,Data!L95,IF(Data!B2=Data!K96,Data!L96,IF(Data!B2=Data!K97,Data!L97,IF(Data!B2=Data!K98,Data!L98,IF(Data!B2=Data!K99,Data!L99,IF(Data!B2=Data!K100,Data!L100,IF(Data!B2=Data!K101,Data!L101,IF(Data!B2=Data!K102,Data!L102,IF(Data!B2=Data!K103,Data!L103,""))))))))))))))))))))))))))))))))))))))))))))))))))</f>
        <v/>
      </c>
      <c r="Q1" s="2" t="str">
        <f ca="1">IF(Data!B2=Data!K104,Data!L104,IF(Data!B2=Data!K105,Data!L105,IF(Data!B2=Data!K106,Data!L106,IF(Data!B2=Data!K107,Data!L107,IF(Data!B2=Data!K108,Data!L108,IF(Data!B2=Data!K109,Data!L109,IF(Data!B2=Data!K110,Data!L110,IF(Data!B2=Data!K111,Data!L111,IF(Data!B2=Data!K112,Data!L112,IF(Data!B2=Data!K113,Data!L113,IF(Data!B2=Data!K114,Data!L114,IF(Data!B2=Data!K115,Data!L115,IF(Data!B2=Data!K116,Data!L116,IF(Data!B2=Data!K117,Data!L117,IF(Data!B2=Data!K118,Data!L118,IF(Data!B2=Data!K119,Data!L119,IF(Data!B2=Data!K120,Data!L120,IF(Data!B2=Data!K121,Data!L121,IF(Data!B2=Data!K122,Data!L122,IF(Data!B2=Data!K123,Data!L123,IF(Data!B2=Data!K124,Data!L124,IF(Data!B2=Data!K125,Data!L125,IF(Data!B2=Data!K126,Data!L126,IF(Data!B2=Data!K127,Data!L127,IF(Data!B2=Data!K128,Data!L128,IF(Data!B2=Data!K129,Data!L129,IF(Data!B2=Data!K130,Data!L130,IF(Data!B2=Data!K131,Data!L131,IF(Data!B2=Data!K132,Data!L132,IF(Data!B2=Data!K133,Data!L133,IF(Data!B2=Data!K134,Data!L134,IF(Data!B2=Data!K135,Data!L135,IF(Data!B2=Data!K136,Data!L136,IF(Data!B2=Data!K137,Data!L137,IF(Data!B2=Data!K138,Data!L138,IF(Data!B2=Data!K139,Data!L139,IF(Data!B2=Data!K140,Data!L140,IF(Data!B2=Data!K141,Data!L141,IF(Data!B2=Data!K142,Data!L142,IF(Data!B2=Data!K143,Data!L143,IF(Data!B2=Data!K144,Data!L144,IF(Data!B2=Data!K145,Data!L145,IF(Data!B2=Data!K146,Data!L146,IF(Data!B2=Data!K147,Data!L147,IF(Data!B2=Data!K148,Data!L148,IF(Data!B2=Data!K149,Data!L149,IF(Data!B2=Data!K150,Data!L150,IF(Data!B2=Data!K151,Data!L151,IF(Data!B2=Data!K152,Data!L152,IF(Data!B2=Data!K153,Data!L153,""))))))))))))))))))))))))))))))))))))))))))))))))))</f>
        <v/>
      </c>
      <c r="R1" s="2" t="str">
        <f ca="1">IF(Data!B2=Data!K154,Data!L154,IF(Data!B2=Data!K155,Data!L155,IF(Data!B2=Data!K156,Data!L156,IF(Data!B2=Data!K157,Data!L157,IF(Data!B2=Data!K158,Data!L158,IF(Data!B2=Data!K159,Data!L159,IF(Data!B2=Data!K160,Data!L160,IF(Data!B2=Data!K161,Data!L161,IF(Data!B2=Data!K162,Data!L162,IF(Data!B2=Data!K163,Data!L163,IF(Data!B2=Data!K164,Data!L164,IF(Data!B2=Data!K165,Data!L165,IF(Data!B2=Data!K166,Data!L166,IF(Data!B2=Data!K168,Data!L168,IF(Data!B2=Data!K169,Data!L169,IF(Data!B2=Data!K170,Data!L170,IF(Data!B2=Data!K171,Data!L171,IF(Data!B2=Data!K172,Data!L172,IF(Data!B2=Data!K173,Data!L173,IF(Data!B2=Data!K174,Data!L174,IF(Data!B2=Data!K175,Data!L175,IF(Data!B2=Data!K176,Data!L176,IF(Data!B2=Data!K177,Data!L177,IF(Data!B2=Data!K178,Data!L178,IF(Data!B2=Data!K179,Data!L179,IF(Data!B2=Data!K180,Data!L180,IF(Data!B2=Data!K181,Data!L181,IF(Data!B2=Data!K182,Data!L182,IF(Data!B2=Data!K183,Data!L183,IF(Data!B2=Data!K184,Data!L184,IF(Data!B2=Data!K185,Data!L185,IF(Data!B2=Data!K186,Data!L186,IF(Data!B2=Data!K187,Data!L187,IF(Data!B2=Data!K188,Data!L188,IF(Data!B2=Data!K189,Data!L189,IF(Data!B2=Data!K190,Data!L190,IF(Data!B2=Data!K191,Data!L191,IF(Data!B2=Data!K192,Data!L192,IF(Data!B2=Data!K193,Data!L193,IF(Data!B2=Data!K194,Data!L194,IF(Data!B2=Data!K195,Data!L195,IF(Data!B2=Data!K196,Data!L196,IF(Data!B2=Data!K197,Data!L197,IF(Data!B2=Data!K198,Data!L198,IF(Data!B2=Data!K199,Data!L199,IF(Data!B2=Data!K200,Data!L200,IF(Data!B2=Data!K201,Data!L201,IF(Data!B2=Data!K202,Data!L202,IF(Data!B2=Data!K203,Data!L203,IF(Data!B2=Data!K204,Data!L204,""))))))))))))))))))))))))))))))))))))))))))))))))))</f>
        <v>Municipalidad de Buenos Aires</v>
      </c>
      <c r="S1" s="2" t="str">
        <f ca="1">IF(Data!B2=Data!K205,Data!L205,IF(Data!B2=Data!K206,Data!L206,IF(Data!B2=Data!K207,Data!L207,IF(Data!B2=Data!K208,Data!L208,IF(Data!B2=Data!K209,Data!L209,IF(Data!B2=Data!K210,Data!L210,IF(Data!B2=Data!K211,Data!L211,IF(Data!B2=Data!K212,Data!L212,IF(Data!B2=Data!K213,Data!L213,IF(Data!B2=Data!K214,Data!L214,IF(Data!B2=Data!K215,Data!L215,IF(Data!B2=Data!K216,Data!L216,IF(Data!B2=Data!K217,Data!L217,IF(Data!B2=Data!K218,Data!L218,IF(Data!B2=Data!K219,Data!L219,IF(Data!B2=Data!K220,Data!L220,IF(Data!B2=Data!K221,Data!L221,IF(Data!B2=Data!K222,Data!L222,IF(Data!B2=Data!K223,Data!L223,IF(Data!B2=Data!K224,Data!L224,IF(Data!B2=Data!K225,Data!L225,IF(Data!B2=Data!K226,Data!L226,IF(Data!B2=Data!K227,Data!L227,IF(Data!B2=Data!K228,Data!L228,IF(Data!B2=Data!K229,Data!L229,IF(Data!B2=Data!K230,Data!L230,IF(Data!B2=Data!K231,Data!L231,IF(Data!B2=Data!K232,Data!L232,IF(Data!B2=Data!K233,Data!L233,IF(Data!B2=Data!K234,Data!L234,IF(Data!B2=Data!K235,Data!L235,IF(Data!B2=Data!K236,Data!L236,IF(Data!B2=Data!K237,Data!L237,IF(Data!B2=Data!K238,Data!L238,IF(Data!B2=Data!K239,Data!L239,IF(Data!B2=Data!K240,Data!L240,IF(Data!B2=Data!K241,Data!L241,IF(Data!B2=Data!K242,Data!L242,IF(Data!B2=Data!K243,Data!L243,IF(Data!B2=Data!K244,Data!L244,IF(Data!B2=Data!K245,Data!L245,IF(Data!B2=Data!K246,Data!L246,IF(Data!B2=Data!K247,Data!L247,IF(Data!B2=Data!K248,Data!L248,IF(Data!B2=Data!K249,Data!L249,IF(Data!B2=Data!K250,Data!L250,IF(Data!B2=Data!K251,Data!L251,IF(Data!B2=Data!K252,Data!L252,IF(Data!B2=Data!K253,Data!L253,IF(Data!B2=Data!K254,Data!L254,""))))))))))))))))))))))))))))))))))))))))))))))))))</f>
        <v/>
      </c>
      <c r="T1" s="2" t="str">
        <f ca="1">IF(Data!B2=Data!K255,Data!L255,IF(Data!B2=Data!K256,Data!L256,IF(Data!B2=Data!K257,Data!L257,IF(Data!B2=Data!K258,Data!L258,IF(Data!B2=Data!K259,Data!L259,IF(Data!B2=Data!K260,Data!L260,IF(Data!B2=Data!K261,Data!L261,IF(Data!B2=Data!K262,Data!L262,IF(Data!B2=Data!K263,Data!L263,IF(Data!B2=Data!K264,Data!L264,IF(Data!B2=Data!K265,Data!L265,IF(Data!B2=Data!K266,Data!L266,IF(Data!B2=Data!K267,Data!L267,IF(Data!B2=Data!K268,Data!L268,IF(Data!B2=Data!K269,Data!L269,IF(Data!B2=Data!K270,Data!L270,IF(Data!B2=Data!K271,Data!L271,IF(Data!B2=Data!K272,Data!L272,IF(Data!B2=Data!K273,Data!L273,IF(Data!B2=Data!K274,Data!L274,IF(Data!B2=Data!K275,Data!L275,IF(Data!B2=Data!K276,Data!L276,IF(Data!B2=Data!K277,Data!L277,IF(Data!B2=Data!K278,Data!L278,IF(Data!B2=Data!K279,Data!L279,IF(Data!B2=Data!K280,Data!L280,IF(Data!B2=Data!K281,Data!L281,IF(Data!B2=Data!K282,Data!L282,IF(Data!B2=Data!K283,Data!L283,IF(Data!B2=Data!K284,Data!L284,IF(Data!B2=Data!K285,Data!L285,IF(Data!B2=Data!K286,Data!L286,IF(Data!B2=Data!K287,Data!L287,IF(Data!B2=Data!K288,Data!L288,IF(Data!B2=Data!K289,Data!L289,IF(Data!B2=Data!K290,Data!L290,IF(Data!B2=Data!K291,Data!L291,IF(Data!B2=Data!K292,Data!L292,IF(Data!B2=Data!K293,Data!L293,IF(Data!B2=Data!K294,Data!L294,IF(Data!B2=Data!K295,Data!L295,IF(Data!B2=Data!K296,Data!L296,IF(Data!B2=Data!K297,Data!L297,IF(Data!B2=Data!K298,Data!L298,IF(Data!B2=Data!K299,Data!L299,IF(Data!B2=Data!K300,Data!L300,IF(Data!B2=Data!K301,Data!L301,IF(Data!B2=Data!K302,Data!L302,IF(Data!B2=Data!K303,Data!L303,IF(Data!B2=Data!K304,Data!L304,""))))))))))))))))))))))))))))))))))))))))))))))))))</f>
        <v/>
      </c>
      <c r="U1" s="2" t="str">
        <f ca="1">IF(Data!B2=Data!K305,Data!L305,IF(Data!B2=Data!K306,Data!L306,IF(Data!B2=Data!K307,Data!L307,IF(Data!B2=Data!K308,Data!L308,IF(Data!B2=Data!K309,Data!L309,IF(Data!B2=Data!K310,Data!L310,IF(Data!B2=Data!K311,Data!L311,IF(Data!B2=Data!K312,Data!L312,IF(Data!B2=Data!K313,Data!L313,IF(Data!B2=Data!K314,Data!L314,IF(Data!B2=Data!K315,Data!L315,IF(Data!B2=Data!K316,Data!L316,IF(Data!B2=Data!K317,Data!L317,IF(Data!B2=Data!K318,Data!L318,IF(Data!B2=Data!K319,Data!L319,IF(Data!B2=Data!K320,Data!L320,IF(Data!B2=Data!K321,Data!L321,IF(Data!B2=Data!K322,Data!L322,IF(Data!B2=Data!K323,Data!L323,IF(Data!B2=Data!K324,Data!L324,IF(Data!B2=Data!K325,Data!L325,IF(Data!B2=Data!K326,Data!L326,IF(Data!B2=Data!K327,Data!L327,IF(Data!B2=Data!K328,Data!L328,IF(Data!B2=Data!K329,Data!L329,IF(Data!B2=Data!K330,Data!L330,IF(Data!B2=Data!K331,Data!L331,IF(Data!B2=Data!K332,Data!L332,IF(Data!B2=Data!K333,Data!L333,IF(Data!B2=Data!K334,Data!L334,IF(Data!B2=Data!K335,Data!L335,IF(Data!B2=Data!K336,Data!L336,IF(Data!B2=Data!K337,Data!L337,IF(Data!B2=Data!K338,Data!L338,IF(Data!B2=Data!K339,Data!L339,IF(Data!B2=Data!K340,Data!L340,IF(Data!B2=Data!K341,Data!L341,IF(Data!B2=Data!K342,Data!L342,IF(Data!B2=Data!K343,Data!L343,IF(Data!B2=Data!K344,Data!L344,IF(Data!B2=Data!K345,Data!L345,IF(Data!B2=Data!K346,Data!L346,IF(Data!B2=Data!K347,Data!L347,IF(Data!B2=Data!K348,Data!L348,IF(Data!B2=Data!K349,Data!L349,IF(Data!B2=Data!K350,Data!L350,IF(Data!B2=Data!K351,Data!L351,IF(Data!B2=Data!K352,Data!L352,IF(Data!B2=Data!K353,Data!L353,IF(Data!B2=Data!K354,Data!L354,""))))))))))))))))))))))))))))))))))))))))))))))))))</f>
        <v/>
      </c>
    </row>
    <row r="2" spans="1:21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15603T42023</v>
      </c>
      <c r="B2" t="str">
        <f ca="1">LEFT(A2,LEN(A2)-6)</f>
        <v>15603</v>
      </c>
      <c r="C2" t="str">
        <f ca="1">RIGHT(A2,4)</f>
        <v>2023</v>
      </c>
      <c r="D2" t="str">
        <f ca="1">LEFT(RIGHT(A2,6),2)</f>
        <v>T4</v>
      </c>
      <c r="F2" s="2" t="s">
        <v>360</v>
      </c>
      <c r="G2" s="2" t="s">
        <v>907</v>
      </c>
      <c r="H2" s="2" t="str">
        <f ca="1">"01 de Marzo de "&amp;C2&amp;" al 30 de Abril de "&amp;C2</f>
        <v>01 de Marzo de 2023 al 30 de Abril de 2023</v>
      </c>
      <c r="I2" s="2">
        <v>4</v>
      </c>
      <c r="K2" s="157" t="s">
        <v>1264</v>
      </c>
      <c r="L2" s="157" t="s">
        <v>951</v>
      </c>
    </row>
    <row r="3" spans="1:21" x14ac:dyDescent="0.25">
      <c r="F3" s="2" t="s">
        <v>361</v>
      </c>
      <c r="G3" s="2" t="s">
        <v>908</v>
      </c>
      <c r="H3" s="2" t="str">
        <f ca="1">"01 de Mayo de "&amp;C2&amp;" al 30 de Junio de "&amp;C2</f>
        <v>01 de Mayo de 2023 al 30 de Junio de 2023</v>
      </c>
      <c r="I3" s="2">
        <v>6</v>
      </c>
      <c r="K3" s="157" t="s">
        <v>1265</v>
      </c>
      <c r="L3" s="157" t="s">
        <v>952</v>
      </c>
    </row>
    <row r="4" spans="1:21" x14ac:dyDescent="0.25">
      <c r="F4" s="2" t="s">
        <v>362</v>
      </c>
      <c r="G4" s="2" t="s">
        <v>909</v>
      </c>
      <c r="H4" s="2" t="str">
        <f ca="1">"01 de Julio de "&amp;C2&amp;" al 31 de Agosto de "&amp;C2</f>
        <v>01 de Julio de 2023 al 31 de Agosto de 2023</v>
      </c>
      <c r="I4" s="2">
        <v>8</v>
      </c>
      <c r="K4" s="157" t="s">
        <v>1266</v>
      </c>
      <c r="L4" s="157" t="s">
        <v>953</v>
      </c>
    </row>
    <row r="5" spans="1:21" x14ac:dyDescent="0.25">
      <c r="F5" s="2" t="s">
        <v>363</v>
      </c>
      <c r="G5" s="2" t="s">
        <v>910</v>
      </c>
      <c r="H5" s="2" t="str">
        <f ca="1">"01 de Setiembre de "&amp;C2&amp;" al 31 de Octubre de "&amp;C2</f>
        <v>01 de Setiembre de 2023 al 31 de Octubre de 2023</v>
      </c>
      <c r="I5" s="2">
        <v>10</v>
      </c>
      <c r="K5" s="157" t="s">
        <v>1267</v>
      </c>
      <c r="L5" s="157" t="s">
        <v>954</v>
      </c>
    </row>
    <row r="6" spans="1:21" x14ac:dyDescent="0.25">
      <c r="F6" s="2" t="s">
        <v>364</v>
      </c>
      <c r="G6" s="2" t="s">
        <v>911</v>
      </c>
      <c r="H6" s="2" t="str">
        <f ca="1">"01 de Noviembre de "&amp;C2&amp;" al 31 de Diciembre de "&amp;C2</f>
        <v>01 de Noviembre de 2023 al 31 de Diciembre de 2023</v>
      </c>
      <c r="I6" s="2">
        <v>12</v>
      </c>
      <c r="K6" s="157" t="s">
        <v>1268</v>
      </c>
      <c r="L6" s="157" t="s">
        <v>955</v>
      </c>
    </row>
    <row r="7" spans="1:21" x14ac:dyDescent="0.25">
      <c r="F7" s="2" t="s">
        <v>365</v>
      </c>
      <c r="G7" s="2" t="s">
        <v>912</v>
      </c>
      <c r="H7" s="2" t="str">
        <f ca="1">"01 de Enero de "&amp;C2&amp;" al 31 de Marzo de "&amp;C2</f>
        <v>01 de Enero de 2023 al 31 de Marzo de 2023</v>
      </c>
      <c r="I7" s="2">
        <v>3</v>
      </c>
      <c r="K7" s="157" t="s">
        <v>1269</v>
      </c>
      <c r="L7" s="157" t="s">
        <v>956</v>
      </c>
    </row>
    <row r="8" spans="1:21" x14ac:dyDescent="0.25">
      <c r="F8" s="2" t="s">
        <v>366</v>
      </c>
      <c r="G8" s="2" t="s">
        <v>908</v>
      </c>
      <c r="H8" s="2" t="str">
        <f ca="1">"01 de Enero de "&amp;C2&amp;" al 30 de Junio de "&amp;C2</f>
        <v>01 de Enero de 2023 al 30 de Junio de 2023</v>
      </c>
      <c r="I8" s="2">
        <v>6</v>
      </c>
      <c r="K8" s="157" t="s">
        <v>1270</v>
      </c>
      <c r="L8" s="157" t="s">
        <v>957</v>
      </c>
    </row>
    <row r="9" spans="1:21" x14ac:dyDescent="0.25">
      <c r="F9" s="2" t="s">
        <v>367</v>
      </c>
      <c r="G9" s="2" t="s">
        <v>913</v>
      </c>
      <c r="H9" s="2" t="str">
        <f ca="1">"01 de Enero de "&amp;C2&amp;" al 30 de Setiembre de "&amp;C2</f>
        <v>01 de Enero de 2023 al 30 de Setiembre de 2023</v>
      </c>
      <c r="I9" s="2">
        <v>9</v>
      </c>
      <c r="K9" s="157" t="s">
        <v>1271</v>
      </c>
      <c r="L9" s="157" t="s">
        <v>958</v>
      </c>
    </row>
    <row r="10" spans="1:21" x14ac:dyDescent="0.25">
      <c r="F10" s="2" t="s">
        <v>368</v>
      </c>
      <c r="G10" s="2" t="s">
        <v>911</v>
      </c>
      <c r="H10" s="2" t="str">
        <f ca="1">"01 de Enero de "&amp;C2&amp;" al 31 de Diciembre de "&amp;C2</f>
        <v>01 de Enero de 2023 al 31 de Diciembre de 2023</v>
      </c>
      <c r="I10" s="2">
        <v>12</v>
      </c>
      <c r="K10" s="157" t="s">
        <v>1272</v>
      </c>
      <c r="L10" s="157" t="s">
        <v>959</v>
      </c>
    </row>
    <row r="11" spans="1:21" x14ac:dyDescent="0.25">
      <c r="F11" s="2" t="s">
        <v>369</v>
      </c>
      <c r="G11" s="2" t="s">
        <v>907</v>
      </c>
      <c r="H11" s="2" t="str">
        <f ca="1">"01 de Enero de "&amp;C2&amp;" al 30 de Abril de "&amp;C2</f>
        <v>01 de Enero de 2023 al 30 de Abril de 2023</v>
      </c>
      <c r="I11" s="2">
        <v>4</v>
      </c>
      <c r="K11" s="157" t="s">
        <v>1273</v>
      </c>
      <c r="L11" s="157" t="s">
        <v>960</v>
      </c>
    </row>
    <row r="12" spans="1:21" x14ac:dyDescent="0.25">
      <c r="F12" s="2" t="s">
        <v>370</v>
      </c>
      <c r="G12" s="2" t="s">
        <v>909</v>
      </c>
      <c r="H12" s="2" t="str">
        <f ca="1">"01 de Mayo de "&amp;C2&amp;" al 31 de Agosto de "&amp;C2</f>
        <v>01 de Mayo de 2023 al 31 de Agosto de 2023</v>
      </c>
      <c r="I12" s="2">
        <v>8</v>
      </c>
      <c r="K12" s="157" t="s">
        <v>1274</v>
      </c>
      <c r="L12" s="157" t="s">
        <v>961</v>
      </c>
    </row>
    <row r="13" spans="1:21" x14ac:dyDescent="0.25">
      <c r="F13" s="2" t="s">
        <v>371</v>
      </c>
      <c r="G13" s="2" t="s">
        <v>911</v>
      </c>
      <c r="H13" s="2" t="str">
        <f ca="1">"01 de Setiembre de "&amp;C2&amp;" al 31 de Diciembre de "&amp;C2</f>
        <v>01 de Setiembre de 2023 al 31 de Diciembre de 2023</v>
      </c>
      <c r="I13" s="2">
        <v>12</v>
      </c>
      <c r="K13" s="157" t="s">
        <v>1275</v>
      </c>
      <c r="L13" s="157" t="s">
        <v>962</v>
      </c>
    </row>
    <row r="14" spans="1:21" x14ac:dyDescent="0.25">
      <c r="F14" s="2" t="s">
        <v>372</v>
      </c>
      <c r="G14" s="2" t="s">
        <v>908</v>
      </c>
      <c r="H14" s="2" t="str">
        <f ca="1">"01 de Enero de "&amp;C2&amp;" al 30 de Junio de "&amp;C2</f>
        <v>01 de Enero de 2023 al 30 de Junio de 2023</v>
      </c>
      <c r="I14" s="2">
        <v>6</v>
      </c>
      <c r="K14" s="157" t="s">
        <v>1276</v>
      </c>
      <c r="L14" s="157" t="s">
        <v>963</v>
      </c>
    </row>
    <row r="15" spans="1:21" x14ac:dyDescent="0.25">
      <c r="F15" s="2" t="s">
        <v>373</v>
      </c>
      <c r="G15" s="2" t="s">
        <v>911</v>
      </c>
      <c r="H15" s="2" t="str">
        <f ca="1">"01 de Julio de "&amp;C2&amp;" al 31 de Diciembre de "&amp;C2</f>
        <v>01 de Julio de 2023 al 31 de Diciembre de 2023</v>
      </c>
      <c r="I15" s="2">
        <v>12</v>
      </c>
      <c r="K15" s="157" t="s">
        <v>1277</v>
      </c>
      <c r="L15" s="157" t="s">
        <v>964</v>
      </c>
    </row>
    <row r="16" spans="1:21" x14ac:dyDescent="0.25">
      <c r="F16" s="2" t="s">
        <v>374</v>
      </c>
      <c r="G16" s="2" t="s">
        <v>911</v>
      </c>
      <c r="H16" s="2" t="str">
        <f ca="1">"01 de Enero de "&amp;C2&amp;" al 31 de Diciembre de " &amp; C2</f>
        <v>01 de Enero de 2023 al 31 de Diciembre de 2023</v>
      </c>
      <c r="I16" s="2">
        <v>12</v>
      </c>
      <c r="K16" s="157" t="s">
        <v>1278</v>
      </c>
      <c r="L16" s="157" t="s">
        <v>965</v>
      </c>
    </row>
    <row r="17" spans="11:12" x14ac:dyDescent="0.25">
      <c r="K17" s="157" t="s">
        <v>1279</v>
      </c>
      <c r="L17" s="157" t="s">
        <v>966</v>
      </c>
    </row>
    <row r="18" spans="11:12" x14ac:dyDescent="0.25">
      <c r="K18" s="157" t="s">
        <v>1280</v>
      </c>
      <c r="L18" s="157" t="s">
        <v>967</v>
      </c>
    </row>
    <row r="19" spans="11:12" x14ac:dyDescent="0.25">
      <c r="K19" s="157" t="s">
        <v>1281</v>
      </c>
      <c r="L19" s="157" t="s">
        <v>968</v>
      </c>
    </row>
    <row r="20" spans="11:12" x14ac:dyDescent="0.25">
      <c r="K20" s="157" t="s">
        <v>1282</v>
      </c>
      <c r="L20" s="157" t="s">
        <v>969</v>
      </c>
    </row>
    <row r="21" spans="11:12" x14ac:dyDescent="0.25">
      <c r="K21" s="157" t="s">
        <v>1283</v>
      </c>
      <c r="L21" s="157" t="s">
        <v>970</v>
      </c>
    </row>
    <row r="22" spans="11:12" x14ac:dyDescent="0.25">
      <c r="K22" s="157" t="s">
        <v>1284</v>
      </c>
      <c r="L22" s="157" t="s">
        <v>971</v>
      </c>
    </row>
    <row r="23" spans="11:12" x14ac:dyDescent="0.25">
      <c r="K23" s="157" t="s">
        <v>1285</v>
      </c>
      <c r="L23" s="157" t="s">
        <v>972</v>
      </c>
    </row>
    <row r="24" spans="11:12" x14ac:dyDescent="0.25">
      <c r="K24" s="157" t="s">
        <v>1286</v>
      </c>
      <c r="L24" s="157" t="s">
        <v>973</v>
      </c>
    </row>
    <row r="25" spans="11:12" x14ac:dyDescent="0.25">
      <c r="K25" s="157" t="s">
        <v>1287</v>
      </c>
      <c r="L25" s="157" t="s">
        <v>974</v>
      </c>
    </row>
    <row r="26" spans="11:12" x14ac:dyDescent="0.25">
      <c r="K26" s="157" t="s">
        <v>1288</v>
      </c>
      <c r="L26" s="157" t="s">
        <v>975</v>
      </c>
    </row>
    <row r="27" spans="11:12" x14ac:dyDescent="0.25">
      <c r="K27" s="157" t="s">
        <v>1289</v>
      </c>
      <c r="L27" s="157" t="s">
        <v>976</v>
      </c>
    </row>
    <row r="28" spans="11:12" x14ac:dyDescent="0.25">
      <c r="K28" s="157" t="s">
        <v>1290</v>
      </c>
      <c r="L28" s="157" t="s">
        <v>977</v>
      </c>
    </row>
    <row r="29" spans="11:12" x14ac:dyDescent="0.25">
      <c r="K29" s="157" t="s">
        <v>1291</v>
      </c>
      <c r="L29" s="157" t="s">
        <v>978</v>
      </c>
    </row>
    <row r="30" spans="11:12" x14ac:dyDescent="0.25">
      <c r="K30" s="157" t="s">
        <v>1292</v>
      </c>
      <c r="L30" s="157" t="s">
        <v>979</v>
      </c>
    </row>
    <row r="31" spans="11:12" x14ac:dyDescent="0.25">
      <c r="K31" s="158" t="s">
        <v>1293</v>
      </c>
      <c r="L31" s="157" t="s">
        <v>980</v>
      </c>
    </row>
    <row r="32" spans="11:12" x14ac:dyDescent="0.25">
      <c r="K32" s="157" t="s">
        <v>1294</v>
      </c>
      <c r="L32" s="157" t="s">
        <v>981</v>
      </c>
    </row>
    <row r="33" spans="11:12" x14ac:dyDescent="0.25">
      <c r="K33" s="157" t="s">
        <v>1295</v>
      </c>
      <c r="L33" s="157" t="s">
        <v>982</v>
      </c>
    </row>
    <row r="34" spans="11:12" x14ac:dyDescent="0.25">
      <c r="K34" s="157" t="s">
        <v>1296</v>
      </c>
      <c r="L34" s="157" t="s">
        <v>983</v>
      </c>
    </row>
    <row r="35" spans="11:12" x14ac:dyDescent="0.25">
      <c r="K35" s="157" t="s">
        <v>1297</v>
      </c>
      <c r="L35" s="157" t="s">
        <v>984</v>
      </c>
    </row>
    <row r="36" spans="11:12" x14ac:dyDescent="0.25">
      <c r="K36" s="157" t="s">
        <v>1298</v>
      </c>
      <c r="L36" s="157" t="s">
        <v>985</v>
      </c>
    </row>
    <row r="37" spans="11:12" x14ac:dyDescent="0.25">
      <c r="K37" s="157" t="s">
        <v>1299</v>
      </c>
      <c r="L37" s="157" t="s">
        <v>986</v>
      </c>
    </row>
    <row r="38" spans="11:12" x14ac:dyDescent="0.25">
      <c r="K38" s="157" t="s">
        <v>1300</v>
      </c>
      <c r="L38" s="157" t="s">
        <v>987</v>
      </c>
    </row>
    <row r="39" spans="11:12" x14ac:dyDescent="0.25">
      <c r="K39" s="157" t="s">
        <v>1301</v>
      </c>
      <c r="L39" s="157" t="s">
        <v>988</v>
      </c>
    </row>
    <row r="40" spans="11:12" x14ac:dyDescent="0.25">
      <c r="K40" s="157" t="s">
        <v>1302</v>
      </c>
      <c r="L40" s="157" t="s">
        <v>989</v>
      </c>
    </row>
    <row r="41" spans="11:12" x14ac:dyDescent="0.25">
      <c r="K41" s="157" t="s">
        <v>1303</v>
      </c>
      <c r="L41" s="157" t="s">
        <v>990</v>
      </c>
    </row>
    <row r="42" spans="11:12" x14ac:dyDescent="0.25">
      <c r="K42" s="159" t="s">
        <v>1583</v>
      </c>
      <c r="L42" s="157" t="s">
        <v>1582</v>
      </c>
    </row>
    <row r="43" spans="11:12" x14ac:dyDescent="0.25">
      <c r="K43" s="159" t="s">
        <v>1584</v>
      </c>
      <c r="L43" s="157" t="s">
        <v>1703</v>
      </c>
    </row>
    <row r="44" spans="11:12" x14ac:dyDescent="0.25">
      <c r="K44" s="157" t="s">
        <v>1304</v>
      </c>
      <c r="L44" s="157" t="s">
        <v>991</v>
      </c>
    </row>
    <row r="45" spans="11:12" x14ac:dyDescent="0.25">
      <c r="K45" s="157" t="s">
        <v>1305</v>
      </c>
      <c r="L45" s="157" t="s">
        <v>992</v>
      </c>
    </row>
    <row r="46" spans="11:12" x14ac:dyDescent="0.25">
      <c r="K46" s="157" t="s">
        <v>1306</v>
      </c>
      <c r="L46" s="157" t="s">
        <v>993</v>
      </c>
    </row>
    <row r="47" spans="11:12" x14ac:dyDescent="0.25">
      <c r="K47" s="157" t="s">
        <v>1307</v>
      </c>
      <c r="L47" s="157" t="s">
        <v>994</v>
      </c>
    </row>
    <row r="48" spans="11:12" x14ac:dyDescent="0.25">
      <c r="K48" s="157" t="s">
        <v>1308</v>
      </c>
      <c r="L48" s="157" t="s">
        <v>995</v>
      </c>
    </row>
    <row r="49" spans="11:12" x14ac:dyDescent="0.25">
      <c r="K49" s="157" t="s">
        <v>1309</v>
      </c>
      <c r="L49" s="157" t="s">
        <v>996</v>
      </c>
    </row>
    <row r="50" spans="11:12" x14ac:dyDescent="0.25">
      <c r="K50" s="157" t="s">
        <v>1310</v>
      </c>
      <c r="L50" s="157" t="s">
        <v>997</v>
      </c>
    </row>
    <row r="51" spans="11:12" x14ac:dyDescent="0.25">
      <c r="K51" s="157" t="s">
        <v>1311</v>
      </c>
      <c r="L51" s="157" t="s">
        <v>998</v>
      </c>
    </row>
    <row r="52" spans="11:12" x14ac:dyDescent="0.25">
      <c r="K52" s="157" t="s">
        <v>1312</v>
      </c>
      <c r="L52" s="157" t="s">
        <v>999</v>
      </c>
    </row>
    <row r="53" spans="11:12" x14ac:dyDescent="0.25">
      <c r="K53" s="157" t="s">
        <v>1313</v>
      </c>
      <c r="L53" s="157" t="s">
        <v>1000</v>
      </c>
    </row>
    <row r="54" spans="11:12" x14ac:dyDescent="0.25">
      <c r="K54" s="157" t="s">
        <v>1314</v>
      </c>
      <c r="L54" s="157" t="s">
        <v>1001</v>
      </c>
    </row>
    <row r="55" spans="11:12" x14ac:dyDescent="0.25">
      <c r="K55" s="157" t="s">
        <v>1315</v>
      </c>
      <c r="L55" s="157" t="s">
        <v>1002</v>
      </c>
    </row>
    <row r="56" spans="11:12" x14ac:dyDescent="0.25">
      <c r="K56" s="157" t="s">
        <v>1316</v>
      </c>
      <c r="L56" s="157" t="s">
        <v>1003</v>
      </c>
    </row>
    <row r="57" spans="11:12" x14ac:dyDescent="0.25">
      <c r="K57" s="157" t="s">
        <v>1317</v>
      </c>
      <c r="L57" s="157" t="s">
        <v>1004</v>
      </c>
    </row>
    <row r="58" spans="11:12" x14ac:dyDescent="0.25">
      <c r="K58" s="157" t="s">
        <v>1318</v>
      </c>
      <c r="L58" s="157" t="s">
        <v>1005</v>
      </c>
    </row>
    <row r="59" spans="11:12" x14ac:dyDescent="0.25">
      <c r="K59" s="157" t="s">
        <v>1319</v>
      </c>
      <c r="L59" s="157" t="s">
        <v>1006</v>
      </c>
    </row>
    <row r="60" spans="11:12" x14ac:dyDescent="0.25">
      <c r="K60" s="157" t="s">
        <v>1320</v>
      </c>
      <c r="L60" s="157" t="s">
        <v>1007</v>
      </c>
    </row>
    <row r="61" spans="11:12" x14ac:dyDescent="0.25">
      <c r="K61" s="157" t="s">
        <v>1321</v>
      </c>
      <c r="L61" s="157" t="s">
        <v>1008</v>
      </c>
    </row>
    <row r="62" spans="11:12" x14ac:dyDescent="0.25">
      <c r="K62" s="157" t="s">
        <v>1322</v>
      </c>
      <c r="L62" s="157" t="s">
        <v>1009</v>
      </c>
    </row>
    <row r="63" spans="11:12" x14ac:dyDescent="0.25">
      <c r="K63" s="157" t="s">
        <v>1323</v>
      </c>
      <c r="L63" s="157" t="s">
        <v>1010</v>
      </c>
    </row>
    <row r="64" spans="11:12" x14ac:dyDescent="0.25">
      <c r="K64" s="157" t="s">
        <v>1324</v>
      </c>
      <c r="L64" s="157" t="s">
        <v>1011</v>
      </c>
    </row>
    <row r="65" spans="11:12" x14ac:dyDescent="0.25">
      <c r="K65" s="157" t="s">
        <v>1325</v>
      </c>
      <c r="L65" s="157" t="s">
        <v>1012</v>
      </c>
    </row>
    <row r="66" spans="11:12" x14ac:dyDescent="0.25">
      <c r="K66" s="157" t="s">
        <v>1326</v>
      </c>
      <c r="L66" s="157" t="s">
        <v>1013</v>
      </c>
    </row>
    <row r="67" spans="11:12" x14ac:dyDescent="0.25">
      <c r="K67" s="157" t="s">
        <v>1327</v>
      </c>
      <c r="L67" s="157" t="s">
        <v>1014</v>
      </c>
    </row>
    <row r="68" spans="11:12" x14ac:dyDescent="0.25">
      <c r="K68" s="157" t="s">
        <v>1328</v>
      </c>
      <c r="L68" s="157" t="s">
        <v>1015</v>
      </c>
    </row>
    <row r="69" spans="11:12" x14ac:dyDescent="0.25">
      <c r="K69" s="157" t="s">
        <v>1329</v>
      </c>
      <c r="L69" s="157" t="s">
        <v>1016</v>
      </c>
    </row>
    <row r="70" spans="11:12" x14ac:dyDescent="0.25">
      <c r="K70" s="157" t="s">
        <v>1330</v>
      </c>
      <c r="L70" s="157" t="s">
        <v>1017</v>
      </c>
    </row>
    <row r="71" spans="11:12" x14ac:dyDescent="0.25">
      <c r="K71" s="158" t="s">
        <v>1715</v>
      </c>
      <c r="L71" s="157" t="s">
        <v>1716</v>
      </c>
    </row>
    <row r="72" spans="11:12" x14ac:dyDescent="0.25">
      <c r="K72" s="157" t="s">
        <v>1331</v>
      </c>
      <c r="L72" s="157" t="s">
        <v>1018</v>
      </c>
    </row>
    <row r="73" spans="11:12" x14ac:dyDescent="0.25">
      <c r="K73" s="157" t="s">
        <v>1332</v>
      </c>
      <c r="L73" s="157" t="s">
        <v>1019</v>
      </c>
    </row>
    <row r="74" spans="11:12" x14ac:dyDescent="0.25">
      <c r="K74" s="157" t="s">
        <v>1333</v>
      </c>
      <c r="L74" s="157" t="s">
        <v>1020</v>
      </c>
    </row>
    <row r="75" spans="11:12" x14ac:dyDescent="0.25">
      <c r="K75" s="157" t="s">
        <v>1334</v>
      </c>
      <c r="L75" s="157" t="s">
        <v>1021</v>
      </c>
    </row>
    <row r="76" spans="11:12" x14ac:dyDescent="0.25">
      <c r="K76" s="157" t="s">
        <v>1335</v>
      </c>
      <c r="L76" s="157" t="s">
        <v>1022</v>
      </c>
    </row>
    <row r="77" spans="11:12" x14ac:dyDescent="0.25">
      <c r="K77" s="157" t="s">
        <v>1336</v>
      </c>
      <c r="L77" s="157" t="s">
        <v>1023</v>
      </c>
    </row>
    <row r="78" spans="11:12" x14ac:dyDescent="0.25">
      <c r="K78" s="157" t="s">
        <v>1337</v>
      </c>
      <c r="L78" s="157" t="s">
        <v>1024</v>
      </c>
    </row>
    <row r="79" spans="11:12" x14ac:dyDescent="0.25">
      <c r="K79" s="157" t="s">
        <v>1338</v>
      </c>
      <c r="L79" s="157" t="s">
        <v>1025</v>
      </c>
    </row>
    <row r="80" spans="11:12" x14ac:dyDescent="0.25">
      <c r="K80" s="157" t="s">
        <v>1339</v>
      </c>
      <c r="L80" s="157" t="s">
        <v>1026</v>
      </c>
    </row>
    <row r="81" spans="11:12" x14ac:dyDescent="0.25">
      <c r="K81" s="157" t="s">
        <v>1340</v>
      </c>
      <c r="L81" s="157" t="s">
        <v>1027</v>
      </c>
    </row>
    <row r="82" spans="11:12" x14ac:dyDescent="0.25">
      <c r="K82" s="157" t="s">
        <v>1341</v>
      </c>
      <c r="L82" s="157" t="s">
        <v>1028</v>
      </c>
    </row>
    <row r="83" spans="11:12" x14ac:dyDescent="0.25">
      <c r="K83" s="157" t="s">
        <v>1342</v>
      </c>
      <c r="L83" s="157" t="s">
        <v>1029</v>
      </c>
    </row>
    <row r="84" spans="11:12" x14ac:dyDescent="0.25">
      <c r="K84" s="157" t="s">
        <v>1343</v>
      </c>
      <c r="L84" s="157" t="s">
        <v>1030</v>
      </c>
    </row>
    <row r="85" spans="11:12" x14ac:dyDescent="0.25">
      <c r="K85" s="157" t="s">
        <v>1344</v>
      </c>
      <c r="L85" s="157" t="s">
        <v>1032</v>
      </c>
    </row>
    <row r="86" spans="11:12" x14ac:dyDescent="0.25">
      <c r="K86" s="157" t="s">
        <v>1345</v>
      </c>
      <c r="L86" s="157" t="s">
        <v>1033</v>
      </c>
    </row>
    <row r="87" spans="11:12" x14ac:dyDescent="0.25">
      <c r="K87" s="157" t="s">
        <v>1346</v>
      </c>
      <c r="L87" s="157" t="s">
        <v>1034</v>
      </c>
    </row>
    <row r="88" spans="11:12" x14ac:dyDescent="0.25">
      <c r="K88" s="157" t="s">
        <v>1347</v>
      </c>
      <c r="L88" s="157" t="s">
        <v>1035</v>
      </c>
    </row>
    <row r="89" spans="11:12" x14ac:dyDescent="0.25">
      <c r="K89" s="157" t="s">
        <v>1348</v>
      </c>
      <c r="L89" s="157" t="s">
        <v>1036</v>
      </c>
    </row>
    <row r="90" spans="11:12" x14ac:dyDescent="0.25">
      <c r="K90" s="157" t="s">
        <v>1349</v>
      </c>
      <c r="L90" s="157" t="s">
        <v>1037</v>
      </c>
    </row>
    <row r="91" spans="11:12" x14ac:dyDescent="0.25">
      <c r="K91" s="157" t="s">
        <v>1350</v>
      </c>
      <c r="L91" s="157" t="s">
        <v>1038</v>
      </c>
    </row>
    <row r="92" spans="11:12" x14ac:dyDescent="0.25">
      <c r="K92" s="157" t="s">
        <v>1351</v>
      </c>
      <c r="L92" s="157" t="s">
        <v>1039</v>
      </c>
    </row>
    <row r="93" spans="11:12" x14ac:dyDescent="0.25">
      <c r="K93" s="157" t="s">
        <v>1352</v>
      </c>
      <c r="L93" s="157" t="s">
        <v>1040</v>
      </c>
    </row>
    <row r="94" spans="11:12" x14ac:dyDescent="0.25">
      <c r="K94" s="157" t="s">
        <v>1353</v>
      </c>
      <c r="L94" s="157" t="s">
        <v>1041</v>
      </c>
    </row>
    <row r="95" spans="11:12" x14ac:dyDescent="0.25">
      <c r="K95" s="157" t="s">
        <v>1354</v>
      </c>
      <c r="L95" s="157" t="s">
        <v>1042</v>
      </c>
    </row>
    <row r="96" spans="11:12" x14ac:dyDescent="0.25">
      <c r="K96" s="157" t="s">
        <v>1355</v>
      </c>
      <c r="L96" s="157" t="s">
        <v>1043</v>
      </c>
    </row>
    <row r="97" spans="11:12" x14ac:dyDescent="0.25">
      <c r="K97" s="157" t="s">
        <v>1356</v>
      </c>
      <c r="L97" s="157" t="s">
        <v>1044</v>
      </c>
    </row>
    <row r="98" spans="11:12" x14ac:dyDescent="0.25">
      <c r="K98" s="157" t="s">
        <v>1357</v>
      </c>
      <c r="L98" s="157" t="s">
        <v>1045</v>
      </c>
    </row>
    <row r="99" spans="11:12" x14ac:dyDescent="0.25">
      <c r="K99" s="157" t="s">
        <v>1358</v>
      </c>
      <c r="L99" s="157" t="s">
        <v>1046</v>
      </c>
    </row>
    <row r="100" spans="11:12" x14ac:dyDescent="0.25">
      <c r="K100" s="157" t="s">
        <v>1359</v>
      </c>
      <c r="L100" s="157" t="s">
        <v>1047</v>
      </c>
    </row>
    <row r="101" spans="11:12" x14ac:dyDescent="0.25">
      <c r="K101" s="157" t="s">
        <v>1360</v>
      </c>
      <c r="L101" s="157" t="s">
        <v>1048</v>
      </c>
    </row>
    <row r="102" spans="11:12" x14ac:dyDescent="0.25">
      <c r="K102" s="157" t="s">
        <v>1361</v>
      </c>
      <c r="L102" s="157" t="s">
        <v>1049</v>
      </c>
    </row>
    <row r="103" spans="11:12" x14ac:dyDescent="0.25">
      <c r="K103" s="157" t="s">
        <v>1362</v>
      </c>
      <c r="L103" s="157" t="s">
        <v>1704</v>
      </c>
    </row>
    <row r="104" spans="11:12" x14ac:dyDescent="0.25">
      <c r="K104" s="157" t="s">
        <v>1363</v>
      </c>
      <c r="L104" s="157" t="s">
        <v>1050</v>
      </c>
    </row>
    <row r="105" spans="11:12" x14ac:dyDescent="0.25">
      <c r="K105" s="157" t="s">
        <v>1364</v>
      </c>
      <c r="L105" s="157" t="s">
        <v>1051</v>
      </c>
    </row>
    <row r="106" spans="11:12" x14ac:dyDescent="0.25">
      <c r="K106" s="157" t="s">
        <v>1365</v>
      </c>
      <c r="L106" s="157" t="s">
        <v>1053</v>
      </c>
    </row>
    <row r="107" spans="11:12" x14ac:dyDescent="0.25">
      <c r="K107" s="157" t="s">
        <v>1366</v>
      </c>
      <c r="L107" s="157" t="s">
        <v>1054</v>
      </c>
    </row>
    <row r="108" spans="11:12" x14ac:dyDescent="0.25">
      <c r="K108" s="157" t="s">
        <v>1367</v>
      </c>
      <c r="L108" s="157" t="s">
        <v>1055</v>
      </c>
    </row>
    <row r="109" spans="11:12" x14ac:dyDescent="0.25">
      <c r="K109" s="157" t="s">
        <v>1368</v>
      </c>
      <c r="L109" s="157" t="s">
        <v>1705</v>
      </c>
    </row>
    <row r="110" spans="11:12" x14ac:dyDescent="0.25">
      <c r="K110" s="157" t="s">
        <v>1369</v>
      </c>
      <c r="L110" s="157" t="s">
        <v>1056</v>
      </c>
    </row>
    <row r="111" spans="11:12" x14ac:dyDescent="0.25">
      <c r="K111" s="157" t="s">
        <v>1370</v>
      </c>
      <c r="L111" s="157" t="s">
        <v>1057</v>
      </c>
    </row>
    <row r="112" spans="11:12" x14ac:dyDescent="0.25">
      <c r="K112" s="157" t="s">
        <v>1371</v>
      </c>
      <c r="L112" s="157" t="s">
        <v>1058</v>
      </c>
    </row>
    <row r="113" spans="11:12" x14ac:dyDescent="0.25">
      <c r="K113" s="157" t="s">
        <v>1372</v>
      </c>
      <c r="L113" s="157" t="s">
        <v>1059</v>
      </c>
    </row>
    <row r="114" spans="11:12" x14ac:dyDescent="0.25">
      <c r="K114" s="157" t="s">
        <v>1373</v>
      </c>
      <c r="L114" s="157" t="s">
        <v>1060</v>
      </c>
    </row>
    <row r="115" spans="11:12" x14ac:dyDescent="0.25">
      <c r="K115" s="157" t="s">
        <v>1374</v>
      </c>
      <c r="L115" s="157" t="s">
        <v>1061</v>
      </c>
    </row>
    <row r="116" spans="11:12" x14ac:dyDescent="0.25">
      <c r="K116" s="157" t="s">
        <v>1375</v>
      </c>
      <c r="L116" s="157" t="s">
        <v>1062</v>
      </c>
    </row>
    <row r="117" spans="11:12" x14ac:dyDescent="0.25">
      <c r="K117" s="157" t="s">
        <v>1376</v>
      </c>
      <c r="L117" s="157" t="s">
        <v>1063</v>
      </c>
    </row>
    <row r="118" spans="11:12" x14ac:dyDescent="0.25">
      <c r="K118" s="157" t="s">
        <v>1377</v>
      </c>
      <c r="L118" s="157" t="s">
        <v>1064</v>
      </c>
    </row>
    <row r="119" spans="11:12" x14ac:dyDescent="0.25">
      <c r="K119" s="157" t="s">
        <v>1378</v>
      </c>
      <c r="L119" s="157" t="s">
        <v>1065</v>
      </c>
    </row>
    <row r="120" spans="11:12" x14ac:dyDescent="0.25">
      <c r="K120" s="157" t="s">
        <v>1379</v>
      </c>
      <c r="L120" s="157" t="s">
        <v>1066</v>
      </c>
    </row>
    <row r="121" spans="11:12" x14ac:dyDescent="0.25">
      <c r="K121" s="158" t="s">
        <v>1706</v>
      </c>
      <c r="L121" s="157" t="s">
        <v>1031</v>
      </c>
    </row>
    <row r="122" spans="11:12" x14ac:dyDescent="0.25">
      <c r="K122" s="157" t="s">
        <v>1380</v>
      </c>
      <c r="L122" s="157" t="s">
        <v>1067</v>
      </c>
    </row>
    <row r="123" spans="11:12" x14ac:dyDescent="0.25">
      <c r="K123" s="157" t="s">
        <v>1381</v>
      </c>
      <c r="L123" s="157" t="s">
        <v>1068</v>
      </c>
    </row>
    <row r="124" spans="11:12" x14ac:dyDescent="0.25">
      <c r="K124" s="157" t="s">
        <v>1382</v>
      </c>
      <c r="L124" s="157" t="s">
        <v>1069</v>
      </c>
    </row>
    <row r="125" spans="11:12" x14ac:dyDescent="0.25">
      <c r="K125" s="157" t="s">
        <v>1383</v>
      </c>
      <c r="L125" s="157" t="s">
        <v>1070</v>
      </c>
    </row>
    <row r="126" spans="11:12" x14ac:dyDescent="0.25">
      <c r="K126" s="157" t="s">
        <v>1384</v>
      </c>
      <c r="L126" s="157" t="s">
        <v>1071</v>
      </c>
    </row>
    <row r="127" spans="11:12" x14ac:dyDescent="0.25">
      <c r="K127" s="157" t="s">
        <v>1385</v>
      </c>
      <c r="L127" s="157" t="s">
        <v>1072</v>
      </c>
    </row>
    <row r="128" spans="11:12" x14ac:dyDescent="0.25">
      <c r="K128" s="157" t="s">
        <v>1386</v>
      </c>
      <c r="L128" s="157" t="s">
        <v>1073</v>
      </c>
    </row>
    <row r="129" spans="11:12" x14ac:dyDescent="0.25">
      <c r="K129" s="157" t="s">
        <v>1387</v>
      </c>
      <c r="L129" s="157" t="s">
        <v>1074</v>
      </c>
    </row>
    <row r="130" spans="11:12" x14ac:dyDescent="0.25">
      <c r="K130" s="158" t="s">
        <v>1707</v>
      </c>
      <c r="L130" s="157" t="s">
        <v>1708</v>
      </c>
    </row>
    <row r="131" spans="11:12" x14ac:dyDescent="0.25">
      <c r="K131" s="157" t="s">
        <v>1388</v>
      </c>
      <c r="L131" s="157" t="s">
        <v>1075</v>
      </c>
    </row>
    <row r="132" spans="11:12" x14ac:dyDescent="0.25">
      <c r="K132" s="157" t="s">
        <v>1389</v>
      </c>
      <c r="L132" s="157" t="s">
        <v>1076</v>
      </c>
    </row>
    <row r="133" spans="11:12" x14ac:dyDescent="0.25">
      <c r="K133" s="157" t="s">
        <v>1390</v>
      </c>
      <c r="L133" s="157" t="s">
        <v>1077</v>
      </c>
    </row>
    <row r="134" spans="11:12" x14ac:dyDescent="0.25">
      <c r="K134" s="157" t="s">
        <v>1391</v>
      </c>
      <c r="L134" s="157" t="s">
        <v>1078</v>
      </c>
    </row>
    <row r="135" spans="11:12" x14ac:dyDescent="0.25">
      <c r="K135" s="157" t="s">
        <v>1392</v>
      </c>
      <c r="L135" s="157" t="s">
        <v>1079</v>
      </c>
    </row>
    <row r="136" spans="11:12" x14ac:dyDescent="0.25">
      <c r="K136" s="157" t="s">
        <v>1393</v>
      </c>
      <c r="L136" s="157" t="s">
        <v>1080</v>
      </c>
    </row>
    <row r="137" spans="11:12" x14ac:dyDescent="0.25">
      <c r="K137" s="157" t="s">
        <v>1394</v>
      </c>
      <c r="L137" s="157" t="s">
        <v>1081</v>
      </c>
    </row>
    <row r="138" spans="11:12" x14ac:dyDescent="0.25">
      <c r="K138" s="157" t="s">
        <v>1395</v>
      </c>
      <c r="L138" s="157" t="s">
        <v>1082</v>
      </c>
    </row>
    <row r="139" spans="11:12" x14ac:dyDescent="0.25">
      <c r="K139" s="157" t="s">
        <v>1396</v>
      </c>
      <c r="L139" s="157" t="s">
        <v>1083</v>
      </c>
    </row>
    <row r="140" spans="11:12" x14ac:dyDescent="0.25">
      <c r="K140" s="157" t="s">
        <v>1397</v>
      </c>
      <c r="L140" s="157" t="s">
        <v>1084</v>
      </c>
    </row>
    <row r="141" spans="11:12" x14ac:dyDescent="0.25">
      <c r="K141" s="157" t="s">
        <v>1398</v>
      </c>
      <c r="L141" s="157" t="s">
        <v>1085</v>
      </c>
    </row>
    <row r="142" spans="11:12" x14ac:dyDescent="0.25">
      <c r="K142" s="157" t="s">
        <v>1399</v>
      </c>
      <c r="L142" s="157" t="s">
        <v>1086</v>
      </c>
    </row>
    <row r="143" spans="11:12" x14ac:dyDescent="0.25">
      <c r="K143" s="157" t="s">
        <v>1400</v>
      </c>
      <c r="L143" s="157" t="s">
        <v>1087</v>
      </c>
    </row>
    <row r="144" spans="11:12" x14ac:dyDescent="0.25">
      <c r="K144" s="157" t="s">
        <v>1401</v>
      </c>
      <c r="L144" s="157" t="s">
        <v>1088</v>
      </c>
    </row>
    <row r="145" spans="11:12" x14ac:dyDescent="0.25">
      <c r="K145" s="157" t="s">
        <v>1402</v>
      </c>
      <c r="L145" s="157" t="s">
        <v>1089</v>
      </c>
    </row>
    <row r="146" spans="11:12" x14ac:dyDescent="0.25">
      <c r="K146" s="157" t="s">
        <v>1403</v>
      </c>
      <c r="L146" s="157" t="s">
        <v>1090</v>
      </c>
    </row>
    <row r="147" spans="11:12" x14ac:dyDescent="0.25">
      <c r="K147" s="157" t="s">
        <v>1404</v>
      </c>
      <c r="L147" s="157" t="s">
        <v>1091</v>
      </c>
    </row>
    <row r="148" spans="11:12" x14ac:dyDescent="0.25">
      <c r="K148" s="157" t="s">
        <v>1405</v>
      </c>
      <c r="L148" s="157" t="s">
        <v>1092</v>
      </c>
    </row>
    <row r="149" spans="11:12" x14ac:dyDescent="0.25">
      <c r="K149" s="157" t="s">
        <v>1406</v>
      </c>
      <c r="L149" s="157" t="s">
        <v>1093</v>
      </c>
    </row>
    <row r="150" spans="11:12" x14ac:dyDescent="0.25">
      <c r="K150" s="157" t="s">
        <v>1407</v>
      </c>
      <c r="L150" s="157" t="s">
        <v>1094</v>
      </c>
    </row>
    <row r="151" spans="11:12" x14ac:dyDescent="0.25">
      <c r="K151" s="157" t="s">
        <v>1408</v>
      </c>
      <c r="L151" s="157" t="s">
        <v>1095</v>
      </c>
    </row>
    <row r="152" spans="11:12" x14ac:dyDescent="0.25">
      <c r="K152" s="157" t="s">
        <v>1409</v>
      </c>
      <c r="L152" s="157" t="s">
        <v>1096</v>
      </c>
    </row>
    <row r="153" spans="11:12" x14ac:dyDescent="0.25">
      <c r="K153" s="157" t="s">
        <v>1410</v>
      </c>
      <c r="L153" s="157" t="s">
        <v>1097</v>
      </c>
    </row>
    <row r="154" spans="11:12" x14ac:dyDescent="0.25">
      <c r="K154" s="157" t="s">
        <v>1411</v>
      </c>
      <c r="L154" s="157" t="s">
        <v>1098</v>
      </c>
    </row>
    <row r="155" spans="11:12" x14ac:dyDescent="0.25">
      <c r="K155" s="157" t="s">
        <v>1412</v>
      </c>
      <c r="L155" s="157" t="s">
        <v>1099</v>
      </c>
    </row>
    <row r="156" spans="11:12" x14ac:dyDescent="0.25">
      <c r="K156" s="157" t="s">
        <v>1413</v>
      </c>
      <c r="L156" s="157" t="s">
        <v>1100</v>
      </c>
    </row>
    <row r="157" spans="11:12" x14ac:dyDescent="0.25">
      <c r="K157" s="157" t="s">
        <v>1414</v>
      </c>
      <c r="L157" s="157" t="s">
        <v>1101</v>
      </c>
    </row>
    <row r="158" spans="11:12" x14ac:dyDescent="0.25">
      <c r="K158" s="157" t="s">
        <v>1415</v>
      </c>
      <c r="L158" s="157" t="s">
        <v>1102</v>
      </c>
    </row>
    <row r="159" spans="11:12" x14ac:dyDescent="0.25">
      <c r="K159" s="157" t="s">
        <v>1416</v>
      </c>
      <c r="L159" s="157" t="s">
        <v>1103</v>
      </c>
    </row>
    <row r="160" spans="11:12" x14ac:dyDescent="0.25">
      <c r="K160" s="157" t="s">
        <v>1417</v>
      </c>
      <c r="L160" s="157" t="s">
        <v>1104</v>
      </c>
    </row>
    <row r="161" spans="11:12" x14ac:dyDescent="0.25">
      <c r="K161" s="157" t="s">
        <v>1418</v>
      </c>
      <c r="L161" s="157" t="s">
        <v>1105</v>
      </c>
    </row>
    <row r="162" spans="11:12" x14ac:dyDescent="0.25">
      <c r="K162" s="157" t="s">
        <v>1419</v>
      </c>
      <c r="L162" s="157" t="s">
        <v>1106</v>
      </c>
    </row>
    <row r="163" spans="11:12" x14ac:dyDescent="0.25">
      <c r="K163" s="157" t="s">
        <v>1420</v>
      </c>
      <c r="L163" s="157" t="s">
        <v>1107</v>
      </c>
    </row>
    <row r="164" spans="11:12" x14ac:dyDescent="0.25">
      <c r="K164" s="157" t="s">
        <v>1421</v>
      </c>
      <c r="L164" s="157" t="s">
        <v>1108</v>
      </c>
    </row>
    <row r="165" spans="11:12" x14ac:dyDescent="0.25">
      <c r="K165" s="157" t="s">
        <v>1422</v>
      </c>
      <c r="L165" s="157" t="s">
        <v>1109</v>
      </c>
    </row>
    <row r="166" spans="11:12" x14ac:dyDescent="0.25">
      <c r="K166" s="157" t="s">
        <v>1423</v>
      </c>
      <c r="L166" s="157" t="s">
        <v>1110</v>
      </c>
    </row>
    <row r="167" spans="11:12" x14ac:dyDescent="0.25">
      <c r="K167" s="157" t="s">
        <v>1683</v>
      </c>
      <c r="L167" s="157" t="s">
        <v>1684</v>
      </c>
    </row>
    <row r="168" spans="11:12" x14ac:dyDescent="0.25">
      <c r="K168" s="157" t="s">
        <v>1424</v>
      </c>
      <c r="L168" s="157" t="s">
        <v>1111</v>
      </c>
    </row>
    <row r="169" spans="11:12" x14ac:dyDescent="0.25">
      <c r="K169" s="157" t="s">
        <v>1425</v>
      </c>
      <c r="L169" s="157" t="s">
        <v>1112</v>
      </c>
    </row>
    <row r="170" spans="11:12" x14ac:dyDescent="0.25">
      <c r="K170" s="157" t="s">
        <v>1426</v>
      </c>
      <c r="L170" s="157" t="s">
        <v>1113</v>
      </c>
    </row>
    <row r="171" spans="11:12" x14ac:dyDescent="0.25">
      <c r="K171" s="157" t="s">
        <v>1427</v>
      </c>
      <c r="L171" s="157" t="s">
        <v>1114</v>
      </c>
    </row>
    <row r="172" spans="11:12" x14ac:dyDescent="0.25">
      <c r="K172" s="157" t="s">
        <v>1428</v>
      </c>
      <c r="L172" s="157" t="s">
        <v>1115</v>
      </c>
    </row>
    <row r="173" spans="11:12" x14ac:dyDescent="0.25">
      <c r="K173" s="157" t="s">
        <v>1429</v>
      </c>
      <c r="L173" s="157" t="s">
        <v>1116</v>
      </c>
    </row>
    <row r="174" spans="11:12" x14ac:dyDescent="0.25">
      <c r="K174" s="157" t="s">
        <v>1430</v>
      </c>
      <c r="L174" s="157" t="s">
        <v>1117</v>
      </c>
    </row>
    <row r="175" spans="11:12" x14ac:dyDescent="0.25">
      <c r="K175" s="157" t="s">
        <v>1431</v>
      </c>
      <c r="L175" s="157" t="s">
        <v>1118</v>
      </c>
    </row>
    <row r="176" spans="11:12" x14ac:dyDescent="0.25">
      <c r="K176" s="157" t="s">
        <v>1432</v>
      </c>
      <c r="L176" s="157" t="s">
        <v>1119</v>
      </c>
    </row>
    <row r="177" spans="11:12" x14ac:dyDescent="0.25">
      <c r="K177" s="157" t="s">
        <v>1433</v>
      </c>
      <c r="L177" s="157" t="s">
        <v>1120</v>
      </c>
    </row>
    <row r="178" spans="11:12" x14ac:dyDescent="0.25">
      <c r="K178" s="157" t="s">
        <v>1434</v>
      </c>
      <c r="L178" s="157" t="s">
        <v>1121</v>
      </c>
    </row>
    <row r="179" spans="11:12" x14ac:dyDescent="0.25">
      <c r="K179" s="157" t="s">
        <v>1435</v>
      </c>
      <c r="L179" s="157" t="s">
        <v>1122</v>
      </c>
    </row>
    <row r="180" spans="11:12" x14ac:dyDescent="0.25">
      <c r="K180" s="157" t="s">
        <v>1436</v>
      </c>
      <c r="L180" s="157" t="s">
        <v>1123</v>
      </c>
    </row>
    <row r="181" spans="11:12" x14ac:dyDescent="0.25">
      <c r="K181" s="157" t="s">
        <v>1437</v>
      </c>
      <c r="L181" s="157" t="s">
        <v>1124</v>
      </c>
    </row>
    <row r="182" spans="11:12" x14ac:dyDescent="0.25">
      <c r="K182" s="157" t="s">
        <v>1438</v>
      </c>
      <c r="L182" s="157" t="s">
        <v>1125</v>
      </c>
    </row>
    <row r="183" spans="11:12" x14ac:dyDescent="0.25">
      <c r="K183" s="157" t="s">
        <v>1439</v>
      </c>
      <c r="L183" s="157" t="s">
        <v>1126</v>
      </c>
    </row>
    <row r="184" spans="11:12" x14ac:dyDescent="0.25">
      <c r="K184" s="157" t="s">
        <v>1440</v>
      </c>
      <c r="L184" s="157" t="s">
        <v>1127</v>
      </c>
    </row>
    <row r="185" spans="11:12" x14ac:dyDescent="0.25">
      <c r="K185" s="157" t="s">
        <v>1441</v>
      </c>
      <c r="L185" s="157" t="s">
        <v>1128</v>
      </c>
    </row>
    <row r="186" spans="11:12" x14ac:dyDescent="0.25">
      <c r="K186" s="157" t="s">
        <v>1442</v>
      </c>
      <c r="L186" s="157" t="s">
        <v>1129</v>
      </c>
    </row>
    <row r="187" spans="11:12" x14ac:dyDescent="0.25">
      <c r="K187" s="157" t="s">
        <v>1443</v>
      </c>
      <c r="L187" s="157" t="s">
        <v>1130</v>
      </c>
    </row>
    <row r="188" spans="11:12" x14ac:dyDescent="0.25">
      <c r="K188" s="157" t="s">
        <v>1444</v>
      </c>
      <c r="L188" s="157" t="s">
        <v>1131</v>
      </c>
    </row>
    <row r="189" spans="11:12" x14ac:dyDescent="0.25">
      <c r="K189" s="157" t="s">
        <v>1445</v>
      </c>
      <c r="L189" s="157" t="s">
        <v>1132</v>
      </c>
    </row>
    <row r="190" spans="11:12" x14ac:dyDescent="0.25">
      <c r="K190" s="157" t="s">
        <v>1446</v>
      </c>
      <c r="L190" s="157" t="s">
        <v>1133</v>
      </c>
    </row>
    <row r="191" spans="11:12" x14ac:dyDescent="0.25">
      <c r="K191" s="157" t="s">
        <v>1447</v>
      </c>
      <c r="L191" s="157" t="s">
        <v>1134</v>
      </c>
    </row>
    <row r="192" spans="11:12" x14ac:dyDescent="0.25">
      <c r="K192" s="157" t="s">
        <v>1448</v>
      </c>
      <c r="L192" s="157" t="s">
        <v>1135</v>
      </c>
    </row>
    <row r="193" spans="11:12" x14ac:dyDescent="0.25">
      <c r="K193" s="157" t="s">
        <v>1449</v>
      </c>
      <c r="L193" s="157" t="s">
        <v>1136</v>
      </c>
    </row>
    <row r="194" spans="11:12" x14ac:dyDescent="0.25">
      <c r="K194" s="157" t="s">
        <v>1450</v>
      </c>
      <c r="L194" s="157" t="s">
        <v>1137</v>
      </c>
    </row>
    <row r="195" spans="11:12" x14ac:dyDescent="0.25">
      <c r="K195" s="157" t="s">
        <v>1451</v>
      </c>
      <c r="L195" s="157" t="s">
        <v>1138</v>
      </c>
    </row>
    <row r="196" spans="11:12" x14ac:dyDescent="0.25">
      <c r="K196" s="157" t="s">
        <v>1452</v>
      </c>
      <c r="L196" s="157" t="s">
        <v>1139</v>
      </c>
    </row>
    <row r="197" spans="11:12" x14ac:dyDescent="0.25">
      <c r="K197" s="157" t="s">
        <v>1453</v>
      </c>
      <c r="L197" s="157" t="s">
        <v>1140</v>
      </c>
    </row>
    <row r="198" spans="11:12" x14ac:dyDescent="0.25">
      <c r="K198" s="157" t="s">
        <v>1454</v>
      </c>
      <c r="L198" s="157" t="s">
        <v>1141</v>
      </c>
    </row>
    <row r="199" spans="11:12" x14ac:dyDescent="0.25">
      <c r="K199" s="157" t="s">
        <v>1455</v>
      </c>
      <c r="L199" s="157" t="s">
        <v>1142</v>
      </c>
    </row>
    <row r="200" spans="11:12" x14ac:dyDescent="0.25">
      <c r="K200" s="157" t="s">
        <v>1456</v>
      </c>
      <c r="L200" s="157" t="s">
        <v>1143</v>
      </c>
    </row>
    <row r="201" spans="11:12" x14ac:dyDescent="0.25">
      <c r="K201" s="157" t="s">
        <v>1457</v>
      </c>
      <c r="L201" s="157" t="s">
        <v>1144</v>
      </c>
    </row>
    <row r="202" spans="11:12" x14ac:dyDescent="0.25">
      <c r="K202" s="157" t="s">
        <v>1458</v>
      </c>
      <c r="L202" s="157" t="s">
        <v>1145</v>
      </c>
    </row>
    <row r="203" spans="11:12" x14ac:dyDescent="0.25">
      <c r="K203" s="157" t="s">
        <v>1459</v>
      </c>
      <c r="L203" s="157" t="s">
        <v>1146</v>
      </c>
    </row>
    <row r="204" spans="11:12" x14ac:dyDescent="0.25">
      <c r="K204" s="157" t="s">
        <v>1460</v>
      </c>
      <c r="L204" s="157" t="s">
        <v>1147</v>
      </c>
    </row>
    <row r="205" spans="11:12" x14ac:dyDescent="0.25">
      <c r="K205" s="157" t="s">
        <v>1461</v>
      </c>
      <c r="L205" s="157" t="s">
        <v>1148</v>
      </c>
    </row>
    <row r="206" spans="11:12" x14ac:dyDescent="0.25">
      <c r="K206" s="157" t="s">
        <v>1462</v>
      </c>
      <c r="L206" s="157" t="s">
        <v>1149</v>
      </c>
    </row>
    <row r="207" spans="11:12" x14ac:dyDescent="0.25">
      <c r="K207" s="157" t="s">
        <v>1463</v>
      </c>
      <c r="L207" s="157" t="s">
        <v>1150</v>
      </c>
    </row>
    <row r="208" spans="11:12" x14ac:dyDescent="0.25">
      <c r="K208" s="157" t="s">
        <v>1464</v>
      </c>
      <c r="L208" s="157" t="s">
        <v>1151</v>
      </c>
    </row>
    <row r="209" spans="11:12" x14ac:dyDescent="0.25">
      <c r="K209" s="157" t="s">
        <v>1465</v>
      </c>
      <c r="L209" s="157" t="s">
        <v>1152</v>
      </c>
    </row>
    <row r="210" spans="11:12" x14ac:dyDescent="0.25">
      <c r="K210" s="157" t="s">
        <v>1466</v>
      </c>
      <c r="L210" s="157" t="s">
        <v>1153</v>
      </c>
    </row>
    <row r="211" spans="11:12" x14ac:dyDescent="0.25">
      <c r="K211" s="157" t="s">
        <v>1467</v>
      </c>
      <c r="L211" s="157" t="s">
        <v>1154</v>
      </c>
    </row>
    <row r="212" spans="11:12" x14ac:dyDescent="0.25">
      <c r="K212" s="157" t="s">
        <v>1468</v>
      </c>
      <c r="L212" s="157" t="s">
        <v>1155</v>
      </c>
    </row>
    <row r="213" spans="11:12" x14ac:dyDescent="0.25">
      <c r="K213" s="157" t="s">
        <v>1469</v>
      </c>
      <c r="L213" s="157" t="s">
        <v>1156</v>
      </c>
    </row>
    <row r="214" spans="11:12" x14ac:dyDescent="0.25">
      <c r="K214" s="157" t="s">
        <v>1470</v>
      </c>
      <c r="L214" s="157" t="s">
        <v>1157</v>
      </c>
    </row>
    <row r="215" spans="11:12" x14ac:dyDescent="0.25">
      <c r="K215" s="157" t="s">
        <v>1471</v>
      </c>
      <c r="L215" s="157" t="s">
        <v>1158</v>
      </c>
    </row>
    <row r="216" spans="11:12" x14ac:dyDescent="0.25">
      <c r="K216" s="157" t="s">
        <v>1472</v>
      </c>
      <c r="L216" s="157" t="s">
        <v>1159</v>
      </c>
    </row>
    <row r="217" spans="11:12" x14ac:dyDescent="0.25">
      <c r="K217" s="157" t="s">
        <v>1473</v>
      </c>
      <c r="L217" s="157" t="s">
        <v>1160</v>
      </c>
    </row>
    <row r="218" spans="11:12" x14ac:dyDescent="0.25">
      <c r="K218" s="157" t="s">
        <v>1474</v>
      </c>
      <c r="L218" s="157" t="s">
        <v>1161</v>
      </c>
    </row>
    <row r="219" spans="11:12" x14ac:dyDescent="0.25">
      <c r="K219" s="157" t="s">
        <v>1475</v>
      </c>
      <c r="L219" s="157" t="s">
        <v>1162</v>
      </c>
    </row>
    <row r="220" spans="11:12" x14ac:dyDescent="0.25">
      <c r="K220" s="157" t="s">
        <v>1476</v>
      </c>
      <c r="L220" s="157" t="s">
        <v>1163</v>
      </c>
    </row>
    <row r="221" spans="11:12" x14ac:dyDescent="0.25">
      <c r="K221" s="157" t="s">
        <v>1477</v>
      </c>
      <c r="L221" s="157" t="s">
        <v>1164</v>
      </c>
    </row>
    <row r="222" spans="11:12" x14ac:dyDescent="0.25">
      <c r="K222" s="157" t="s">
        <v>1478</v>
      </c>
      <c r="L222" s="157" t="s">
        <v>1165</v>
      </c>
    </row>
    <row r="223" spans="11:12" x14ac:dyDescent="0.25">
      <c r="K223" s="157" t="s">
        <v>1479</v>
      </c>
      <c r="L223" s="157" t="s">
        <v>1166</v>
      </c>
    </row>
    <row r="224" spans="11:12" x14ac:dyDescent="0.25">
      <c r="K224" s="157" t="s">
        <v>1480</v>
      </c>
      <c r="L224" s="157" t="s">
        <v>1167</v>
      </c>
    </row>
    <row r="225" spans="11:12" x14ac:dyDescent="0.25">
      <c r="K225" s="157" t="s">
        <v>1481</v>
      </c>
      <c r="L225" s="157" t="s">
        <v>1168</v>
      </c>
    </row>
    <row r="226" spans="11:12" x14ac:dyDescent="0.25">
      <c r="K226" s="157" t="s">
        <v>1482</v>
      </c>
      <c r="L226" s="157" t="s">
        <v>1169</v>
      </c>
    </row>
    <row r="227" spans="11:12" x14ac:dyDescent="0.25">
      <c r="K227" s="157" t="s">
        <v>1483</v>
      </c>
      <c r="L227" s="157" t="s">
        <v>1170</v>
      </c>
    </row>
    <row r="228" spans="11:12" x14ac:dyDescent="0.25">
      <c r="K228" s="157" t="s">
        <v>1484</v>
      </c>
      <c r="L228" s="157" t="s">
        <v>1171</v>
      </c>
    </row>
    <row r="229" spans="11:12" x14ac:dyDescent="0.25">
      <c r="K229" s="157" t="s">
        <v>1485</v>
      </c>
      <c r="L229" s="157" t="s">
        <v>1172</v>
      </c>
    </row>
    <row r="230" spans="11:12" x14ac:dyDescent="0.25">
      <c r="K230" s="157" t="s">
        <v>1486</v>
      </c>
      <c r="L230" s="157" t="s">
        <v>1173</v>
      </c>
    </row>
    <row r="231" spans="11:12" x14ac:dyDescent="0.25">
      <c r="K231" s="157" t="s">
        <v>1487</v>
      </c>
      <c r="L231" s="157" t="s">
        <v>1174</v>
      </c>
    </row>
    <row r="232" spans="11:12" x14ac:dyDescent="0.25">
      <c r="K232" s="157" t="s">
        <v>1488</v>
      </c>
      <c r="L232" s="157" t="s">
        <v>1175</v>
      </c>
    </row>
    <row r="233" spans="11:12" x14ac:dyDescent="0.25">
      <c r="K233" s="157" t="s">
        <v>1489</v>
      </c>
      <c r="L233" s="157" t="s">
        <v>1176</v>
      </c>
    </row>
    <row r="234" spans="11:12" x14ac:dyDescent="0.25">
      <c r="K234" s="157" t="s">
        <v>1490</v>
      </c>
      <c r="L234" s="157" t="s">
        <v>1177</v>
      </c>
    </row>
    <row r="235" spans="11:12" x14ac:dyDescent="0.25">
      <c r="K235" s="157" t="s">
        <v>1491</v>
      </c>
      <c r="L235" s="157" t="s">
        <v>1178</v>
      </c>
    </row>
    <row r="236" spans="11:12" x14ac:dyDescent="0.25">
      <c r="K236" s="157" t="s">
        <v>1492</v>
      </c>
      <c r="L236" s="157" t="s">
        <v>1179</v>
      </c>
    </row>
    <row r="237" spans="11:12" x14ac:dyDescent="0.25">
      <c r="K237" s="157" t="s">
        <v>1493</v>
      </c>
      <c r="L237" s="157" t="s">
        <v>1180</v>
      </c>
    </row>
    <row r="238" spans="11:12" x14ac:dyDescent="0.25">
      <c r="K238" s="157" t="s">
        <v>1494</v>
      </c>
      <c r="L238" s="157" t="s">
        <v>1181</v>
      </c>
    </row>
    <row r="239" spans="11:12" x14ac:dyDescent="0.25">
      <c r="K239" s="157" t="s">
        <v>1495</v>
      </c>
      <c r="L239" s="157" t="s">
        <v>1182</v>
      </c>
    </row>
    <row r="240" spans="11:12" x14ac:dyDescent="0.25">
      <c r="K240" s="157" t="s">
        <v>1496</v>
      </c>
      <c r="L240" s="157" t="s">
        <v>1183</v>
      </c>
    </row>
    <row r="241" spans="11:12" x14ac:dyDescent="0.25">
      <c r="K241" s="157" t="s">
        <v>1497</v>
      </c>
      <c r="L241" s="157" t="s">
        <v>1184</v>
      </c>
    </row>
    <row r="242" spans="11:12" x14ac:dyDescent="0.25">
      <c r="K242" s="157" t="s">
        <v>1498</v>
      </c>
      <c r="L242" s="157" t="s">
        <v>1185</v>
      </c>
    </row>
    <row r="243" spans="11:12" x14ac:dyDescent="0.25">
      <c r="K243" s="157" t="s">
        <v>1499</v>
      </c>
      <c r="L243" s="157" t="s">
        <v>1186</v>
      </c>
    </row>
    <row r="244" spans="11:12" x14ac:dyDescent="0.25">
      <c r="K244" s="157" t="s">
        <v>1500</v>
      </c>
      <c r="L244" s="157" t="s">
        <v>1187</v>
      </c>
    </row>
    <row r="245" spans="11:12" x14ac:dyDescent="0.25">
      <c r="K245" s="157" t="s">
        <v>1501</v>
      </c>
      <c r="L245" s="157" t="s">
        <v>1188</v>
      </c>
    </row>
    <row r="246" spans="11:12" x14ac:dyDescent="0.25">
      <c r="K246" s="157" t="s">
        <v>1502</v>
      </c>
      <c r="L246" s="157" t="s">
        <v>1189</v>
      </c>
    </row>
    <row r="247" spans="11:12" x14ac:dyDescent="0.25">
      <c r="K247" s="157" t="s">
        <v>1503</v>
      </c>
      <c r="L247" s="157" t="s">
        <v>1190</v>
      </c>
    </row>
    <row r="248" spans="11:12" x14ac:dyDescent="0.25">
      <c r="K248" s="157" t="s">
        <v>1504</v>
      </c>
      <c r="L248" s="157" t="s">
        <v>1191</v>
      </c>
    </row>
    <row r="249" spans="11:12" x14ac:dyDescent="0.25">
      <c r="K249" s="157" t="s">
        <v>1505</v>
      </c>
      <c r="L249" s="157" t="s">
        <v>1192</v>
      </c>
    </row>
    <row r="250" spans="11:12" x14ac:dyDescent="0.25">
      <c r="K250" s="157" t="s">
        <v>1506</v>
      </c>
      <c r="L250" s="157" t="s">
        <v>1193</v>
      </c>
    </row>
    <row r="251" spans="11:12" x14ac:dyDescent="0.25">
      <c r="K251" s="157" t="s">
        <v>1507</v>
      </c>
      <c r="L251" s="157" t="s">
        <v>1194</v>
      </c>
    </row>
    <row r="252" spans="11:12" x14ac:dyDescent="0.25">
      <c r="K252" s="157" t="s">
        <v>1508</v>
      </c>
      <c r="L252" s="157" t="s">
        <v>1195</v>
      </c>
    </row>
    <row r="253" spans="11:12" x14ac:dyDescent="0.25">
      <c r="K253" s="157" t="s">
        <v>1509</v>
      </c>
      <c r="L253" s="157" t="s">
        <v>1196</v>
      </c>
    </row>
    <row r="254" spans="11:12" x14ac:dyDescent="0.25">
      <c r="K254" s="157" t="s">
        <v>1510</v>
      </c>
      <c r="L254" s="157" t="s">
        <v>1197</v>
      </c>
    </row>
    <row r="255" spans="11:12" x14ac:dyDescent="0.25">
      <c r="K255" s="157" t="s">
        <v>1511</v>
      </c>
      <c r="L255" s="157" t="s">
        <v>1198</v>
      </c>
    </row>
    <row r="256" spans="11:12" x14ac:dyDescent="0.25">
      <c r="K256" s="157" t="s">
        <v>1512</v>
      </c>
      <c r="L256" s="157" t="s">
        <v>1199</v>
      </c>
    </row>
    <row r="257" spans="11:12" x14ac:dyDescent="0.25">
      <c r="K257" s="157" t="s">
        <v>1513</v>
      </c>
      <c r="L257" s="157" t="s">
        <v>1200</v>
      </c>
    </row>
    <row r="258" spans="11:12" x14ac:dyDescent="0.25">
      <c r="K258" s="157" t="s">
        <v>1514</v>
      </c>
      <c r="L258" s="157" t="s">
        <v>1201</v>
      </c>
    </row>
    <row r="259" spans="11:12" x14ac:dyDescent="0.25">
      <c r="K259" s="157" t="s">
        <v>1515</v>
      </c>
      <c r="L259" s="157" t="s">
        <v>1202</v>
      </c>
    </row>
    <row r="260" spans="11:12" x14ac:dyDescent="0.25">
      <c r="K260" s="157" t="s">
        <v>1516</v>
      </c>
      <c r="L260" s="157" t="s">
        <v>1203</v>
      </c>
    </row>
    <row r="261" spans="11:12" x14ac:dyDescent="0.25">
      <c r="K261" s="157" t="s">
        <v>1517</v>
      </c>
      <c r="L261" s="157" t="s">
        <v>1204</v>
      </c>
    </row>
    <row r="262" spans="11:12" x14ac:dyDescent="0.25">
      <c r="K262" s="157" t="s">
        <v>1518</v>
      </c>
      <c r="L262" s="157" t="s">
        <v>1205</v>
      </c>
    </row>
    <row r="263" spans="11:12" x14ac:dyDescent="0.25">
      <c r="K263" s="157" t="s">
        <v>1519</v>
      </c>
      <c r="L263" s="157" t="s">
        <v>1206</v>
      </c>
    </row>
    <row r="264" spans="11:12" x14ac:dyDescent="0.25">
      <c r="K264" s="157" t="s">
        <v>1520</v>
      </c>
      <c r="L264" s="157" t="s">
        <v>1207</v>
      </c>
    </row>
    <row r="265" spans="11:12" x14ac:dyDescent="0.25">
      <c r="K265" s="157" t="s">
        <v>1521</v>
      </c>
      <c r="L265" s="157" t="s">
        <v>1208</v>
      </c>
    </row>
    <row r="266" spans="11:12" x14ac:dyDescent="0.25">
      <c r="K266" s="157" t="s">
        <v>1522</v>
      </c>
      <c r="L266" s="157" t="s">
        <v>1209</v>
      </c>
    </row>
    <row r="267" spans="11:12" x14ac:dyDescent="0.25">
      <c r="K267" s="157" t="s">
        <v>1523</v>
      </c>
      <c r="L267" s="157" t="s">
        <v>1210</v>
      </c>
    </row>
    <row r="268" spans="11:12" x14ac:dyDescent="0.25">
      <c r="K268" s="157" t="s">
        <v>1524</v>
      </c>
      <c r="L268" s="157" t="s">
        <v>1211</v>
      </c>
    </row>
    <row r="269" spans="11:12" x14ac:dyDescent="0.25">
      <c r="K269" s="157" t="s">
        <v>1525</v>
      </c>
      <c r="L269" s="157" t="s">
        <v>1212</v>
      </c>
    </row>
    <row r="270" spans="11:12" x14ac:dyDescent="0.25">
      <c r="K270" s="157" t="s">
        <v>1526</v>
      </c>
      <c r="L270" s="157" t="s">
        <v>1213</v>
      </c>
    </row>
    <row r="271" spans="11:12" x14ac:dyDescent="0.25">
      <c r="K271" s="157" t="s">
        <v>1527</v>
      </c>
      <c r="L271" s="157" t="s">
        <v>1214</v>
      </c>
    </row>
    <row r="272" spans="11:12" x14ac:dyDescent="0.25">
      <c r="K272" s="157" t="s">
        <v>1528</v>
      </c>
      <c r="L272" s="157" t="s">
        <v>1215</v>
      </c>
    </row>
    <row r="273" spans="11:12" x14ac:dyDescent="0.25">
      <c r="K273" s="157" t="s">
        <v>1529</v>
      </c>
      <c r="L273" s="157" t="s">
        <v>1216</v>
      </c>
    </row>
    <row r="274" spans="11:12" x14ac:dyDescent="0.25">
      <c r="K274" s="157" t="s">
        <v>1530</v>
      </c>
      <c r="L274" s="157" t="s">
        <v>1217</v>
      </c>
    </row>
    <row r="275" spans="11:12" x14ac:dyDescent="0.25">
      <c r="K275" s="157" t="s">
        <v>1531</v>
      </c>
      <c r="L275" s="157" t="s">
        <v>1218</v>
      </c>
    </row>
    <row r="276" spans="11:12" x14ac:dyDescent="0.25">
      <c r="K276" s="157" t="s">
        <v>1532</v>
      </c>
      <c r="L276" s="157" t="s">
        <v>1219</v>
      </c>
    </row>
    <row r="277" spans="11:12" x14ac:dyDescent="0.25">
      <c r="K277" s="157" t="s">
        <v>1533</v>
      </c>
      <c r="L277" s="157" t="s">
        <v>1220</v>
      </c>
    </row>
    <row r="278" spans="11:12" x14ac:dyDescent="0.25">
      <c r="K278" s="158" t="s">
        <v>1709</v>
      </c>
      <c r="L278" s="157" t="s">
        <v>1052</v>
      </c>
    </row>
    <row r="279" spans="11:12" x14ac:dyDescent="0.25">
      <c r="K279" s="157" t="s">
        <v>1534</v>
      </c>
      <c r="L279" s="157" t="s">
        <v>1221</v>
      </c>
    </row>
    <row r="280" spans="11:12" x14ac:dyDescent="0.25">
      <c r="K280" s="157" t="s">
        <v>1535</v>
      </c>
      <c r="L280" s="157" t="s">
        <v>1222</v>
      </c>
    </row>
    <row r="281" spans="11:12" x14ac:dyDescent="0.25">
      <c r="K281" s="157" t="s">
        <v>1536</v>
      </c>
      <c r="L281" s="157" t="s">
        <v>1223</v>
      </c>
    </row>
    <row r="282" spans="11:12" x14ac:dyDescent="0.25">
      <c r="K282" s="157" t="s">
        <v>1537</v>
      </c>
      <c r="L282" s="157" t="s">
        <v>1224</v>
      </c>
    </row>
    <row r="283" spans="11:12" x14ac:dyDescent="0.25">
      <c r="K283" s="157" t="s">
        <v>1538</v>
      </c>
      <c r="L283" s="157" t="s">
        <v>1225</v>
      </c>
    </row>
    <row r="284" spans="11:12" x14ac:dyDescent="0.25">
      <c r="K284" s="157" t="s">
        <v>1539</v>
      </c>
      <c r="L284" s="157" t="s">
        <v>1226</v>
      </c>
    </row>
    <row r="285" spans="11:12" x14ac:dyDescent="0.25">
      <c r="K285" s="157" t="s">
        <v>1540</v>
      </c>
      <c r="L285" s="157" t="s">
        <v>1227</v>
      </c>
    </row>
    <row r="286" spans="11:12" x14ac:dyDescent="0.25">
      <c r="K286" s="157" t="s">
        <v>1541</v>
      </c>
      <c r="L286" s="157" t="s">
        <v>1228</v>
      </c>
    </row>
    <row r="287" spans="11:12" x14ac:dyDescent="0.25">
      <c r="K287" s="157" t="s">
        <v>1542</v>
      </c>
      <c r="L287" s="157" t="s">
        <v>1229</v>
      </c>
    </row>
    <row r="288" spans="11:12" x14ac:dyDescent="0.25">
      <c r="K288" s="157" t="s">
        <v>1543</v>
      </c>
      <c r="L288" s="157" t="s">
        <v>1230</v>
      </c>
    </row>
    <row r="289" spans="11:12" x14ac:dyDescent="0.25">
      <c r="K289" s="157" t="s">
        <v>1544</v>
      </c>
      <c r="L289" s="157" t="s">
        <v>1231</v>
      </c>
    </row>
    <row r="290" spans="11:12" x14ac:dyDescent="0.25">
      <c r="K290" s="157" t="s">
        <v>1545</v>
      </c>
      <c r="L290" s="157" t="s">
        <v>1232</v>
      </c>
    </row>
    <row r="291" spans="11:12" x14ac:dyDescent="0.25">
      <c r="K291" s="157" t="s">
        <v>1546</v>
      </c>
      <c r="L291" s="157" t="s">
        <v>1233</v>
      </c>
    </row>
    <row r="292" spans="11:12" x14ac:dyDescent="0.25">
      <c r="K292" s="157" t="s">
        <v>1547</v>
      </c>
      <c r="L292" s="157" t="s">
        <v>1234</v>
      </c>
    </row>
    <row r="293" spans="11:12" x14ac:dyDescent="0.25">
      <c r="K293" s="157" t="s">
        <v>1548</v>
      </c>
      <c r="L293" s="157" t="s">
        <v>1235</v>
      </c>
    </row>
    <row r="294" spans="11:12" x14ac:dyDescent="0.25">
      <c r="K294" s="157" t="s">
        <v>1549</v>
      </c>
      <c r="L294" s="157" t="s">
        <v>1236</v>
      </c>
    </row>
    <row r="295" spans="11:12" x14ac:dyDescent="0.25">
      <c r="K295" s="157" t="s">
        <v>1550</v>
      </c>
      <c r="L295" s="157" t="s">
        <v>1237</v>
      </c>
    </row>
    <row r="296" spans="11:12" x14ac:dyDescent="0.25">
      <c r="K296" s="157" t="s">
        <v>1551</v>
      </c>
      <c r="L296" s="157" t="s">
        <v>1238</v>
      </c>
    </row>
    <row r="297" spans="11:12" x14ac:dyDescent="0.25">
      <c r="K297" s="157" t="s">
        <v>1552</v>
      </c>
      <c r="L297" s="157" t="s">
        <v>1239</v>
      </c>
    </row>
    <row r="298" spans="11:12" x14ac:dyDescent="0.25">
      <c r="K298" s="157" t="s">
        <v>1553</v>
      </c>
      <c r="L298" s="157" t="s">
        <v>1240</v>
      </c>
    </row>
    <row r="299" spans="11:12" x14ac:dyDescent="0.25">
      <c r="K299" s="157" t="s">
        <v>1554</v>
      </c>
      <c r="L299" s="157" t="s">
        <v>1241</v>
      </c>
    </row>
    <row r="300" spans="11:12" x14ac:dyDescent="0.25">
      <c r="K300" s="157" t="s">
        <v>1555</v>
      </c>
      <c r="L300" s="157" t="s">
        <v>1242</v>
      </c>
    </row>
    <row r="301" spans="11:12" x14ac:dyDescent="0.25">
      <c r="K301" s="157" t="s">
        <v>1556</v>
      </c>
      <c r="L301" s="157" t="s">
        <v>1243</v>
      </c>
    </row>
    <row r="302" spans="11:12" x14ac:dyDescent="0.25">
      <c r="K302" s="157" t="s">
        <v>1557</v>
      </c>
      <c r="L302" s="157" t="s">
        <v>1244</v>
      </c>
    </row>
    <row r="303" spans="11:12" x14ac:dyDescent="0.25">
      <c r="K303" s="157" t="s">
        <v>1558</v>
      </c>
      <c r="L303" s="157" t="s">
        <v>1245</v>
      </c>
    </row>
    <row r="304" spans="11:12" x14ac:dyDescent="0.25">
      <c r="K304" s="157" t="s">
        <v>1559</v>
      </c>
      <c r="L304" s="157" t="s">
        <v>1246</v>
      </c>
    </row>
    <row r="305" spans="11:12" x14ac:dyDescent="0.25">
      <c r="K305" s="157" t="s">
        <v>1560</v>
      </c>
      <c r="L305" s="157" t="s">
        <v>1247</v>
      </c>
    </row>
    <row r="306" spans="11:12" x14ac:dyDescent="0.25">
      <c r="K306" s="157" t="s">
        <v>1561</v>
      </c>
      <c r="L306" s="157" t="s">
        <v>1248</v>
      </c>
    </row>
    <row r="307" spans="11:12" x14ac:dyDescent="0.25">
      <c r="K307" s="157" t="s">
        <v>1562</v>
      </c>
      <c r="L307" s="157" t="s">
        <v>1249</v>
      </c>
    </row>
    <row r="308" spans="11:12" x14ac:dyDescent="0.25">
      <c r="K308" s="157" t="s">
        <v>1563</v>
      </c>
      <c r="L308" s="157" t="s">
        <v>1250</v>
      </c>
    </row>
    <row r="309" spans="11:12" x14ac:dyDescent="0.25">
      <c r="K309" s="157" t="s">
        <v>1564</v>
      </c>
      <c r="L309" s="157" t="s">
        <v>1251</v>
      </c>
    </row>
    <row r="310" spans="11:12" x14ac:dyDescent="0.25">
      <c r="K310" s="157" t="s">
        <v>1565</v>
      </c>
      <c r="L310" s="157" t="s">
        <v>1252</v>
      </c>
    </row>
    <row r="311" spans="11:12" x14ac:dyDescent="0.25">
      <c r="K311" s="157" t="s">
        <v>1566</v>
      </c>
      <c r="L311" s="157" t="s">
        <v>1253</v>
      </c>
    </row>
    <row r="312" spans="11:12" x14ac:dyDescent="0.25">
      <c r="K312" s="157" t="s">
        <v>1567</v>
      </c>
      <c r="L312" s="157" t="s">
        <v>1254</v>
      </c>
    </row>
    <row r="313" spans="11:12" x14ac:dyDescent="0.25">
      <c r="K313" s="157" t="s">
        <v>1568</v>
      </c>
      <c r="L313" s="157" t="s">
        <v>1255</v>
      </c>
    </row>
    <row r="314" spans="11:12" x14ac:dyDescent="0.25">
      <c r="K314" s="157" t="s">
        <v>1569</v>
      </c>
      <c r="L314" s="157" t="s">
        <v>1256</v>
      </c>
    </row>
    <row r="315" spans="11:12" x14ac:dyDescent="0.25">
      <c r="K315" s="157" t="s">
        <v>1570</v>
      </c>
      <c r="L315" s="157" t="s">
        <v>1257</v>
      </c>
    </row>
    <row r="316" spans="11:12" x14ac:dyDescent="0.25">
      <c r="K316" s="157" t="s">
        <v>1571</v>
      </c>
      <c r="L316" s="157" t="s">
        <v>1258</v>
      </c>
    </row>
    <row r="317" spans="11:12" x14ac:dyDescent="0.25">
      <c r="K317" s="157" t="s">
        <v>1572</v>
      </c>
      <c r="L317" s="157" t="s">
        <v>1259</v>
      </c>
    </row>
    <row r="318" spans="11:12" x14ac:dyDescent="0.25">
      <c r="K318" s="157" t="s">
        <v>1573</v>
      </c>
      <c r="L318" s="157" t="s">
        <v>1260</v>
      </c>
    </row>
    <row r="319" spans="11:12" x14ac:dyDescent="0.25">
      <c r="K319" s="157" t="s">
        <v>1574</v>
      </c>
      <c r="L319" s="157" t="s">
        <v>1261</v>
      </c>
    </row>
    <row r="320" spans="11:12" x14ac:dyDescent="0.25">
      <c r="K320" s="157" t="s">
        <v>1575</v>
      </c>
      <c r="L320" s="157" t="s">
        <v>1262</v>
      </c>
    </row>
    <row r="321" spans="11:12" x14ac:dyDescent="0.25">
      <c r="K321" s="158" t="s">
        <v>1710</v>
      </c>
      <c r="L321" s="157" t="s">
        <v>1711</v>
      </c>
    </row>
    <row r="322" spans="11:12" x14ac:dyDescent="0.25">
      <c r="K322" s="158" t="s">
        <v>1712</v>
      </c>
      <c r="L322" s="157" t="s">
        <v>1713</v>
      </c>
    </row>
    <row r="323" spans="11:12" x14ac:dyDescent="0.25">
      <c r="K323" s="158" t="s">
        <v>1682</v>
      </c>
      <c r="L323" s="157" t="s">
        <v>1714</v>
      </c>
    </row>
    <row r="324" spans="11:12" x14ac:dyDescent="0.25">
      <c r="K324" s="2"/>
      <c r="L324" s="2"/>
    </row>
    <row r="325" spans="11:12" x14ac:dyDescent="0.25">
      <c r="K325" s="2"/>
      <c r="L325" s="2"/>
    </row>
    <row r="326" spans="11:12" x14ac:dyDescent="0.25">
      <c r="K326" s="2"/>
      <c r="L326" s="2"/>
    </row>
    <row r="327" spans="11:12" x14ac:dyDescent="0.25">
      <c r="K327" s="2"/>
      <c r="L327" s="2"/>
    </row>
    <row r="328" spans="11:12" x14ac:dyDescent="0.25">
      <c r="K328" s="2"/>
      <c r="L328" s="2"/>
    </row>
    <row r="329" spans="11:12" x14ac:dyDescent="0.25">
      <c r="K329" s="2"/>
      <c r="L329" s="2"/>
    </row>
    <row r="330" spans="11:12" x14ac:dyDescent="0.25">
      <c r="K330" s="2"/>
      <c r="L330" s="2"/>
    </row>
    <row r="331" spans="11:12" x14ac:dyDescent="0.25">
      <c r="K331" s="2"/>
      <c r="L331" s="2"/>
    </row>
    <row r="332" spans="11:12" x14ac:dyDescent="0.25">
      <c r="K332" s="2"/>
      <c r="L332" s="2"/>
    </row>
    <row r="333" spans="11:12" x14ac:dyDescent="0.25">
      <c r="K333" s="2"/>
      <c r="L333" s="2"/>
    </row>
    <row r="334" spans="11:12" x14ac:dyDescent="0.25">
      <c r="K334" s="2"/>
      <c r="L334" s="2"/>
    </row>
    <row r="335" spans="11:12" x14ac:dyDescent="0.25">
      <c r="K335" s="2"/>
      <c r="L335" s="2"/>
    </row>
    <row r="336" spans="11:12" x14ac:dyDescent="0.25">
      <c r="K336" s="2"/>
      <c r="L336" s="2"/>
    </row>
    <row r="337" spans="11:12" x14ac:dyDescent="0.25">
      <c r="K337" s="2"/>
      <c r="L337" s="2"/>
    </row>
    <row r="338" spans="11:12" x14ac:dyDescent="0.25">
      <c r="K338" s="2"/>
      <c r="L338" s="2"/>
    </row>
    <row r="339" spans="11:12" x14ac:dyDescent="0.25">
      <c r="K339" s="2"/>
      <c r="L339" s="2"/>
    </row>
    <row r="340" spans="11:12" x14ac:dyDescent="0.25">
      <c r="K340" s="2"/>
      <c r="L340" s="2"/>
    </row>
    <row r="341" spans="11:12" x14ac:dyDescent="0.25">
      <c r="K341" s="2"/>
      <c r="L341" s="2"/>
    </row>
    <row r="342" spans="11:12" x14ac:dyDescent="0.25">
      <c r="K342" s="2"/>
      <c r="L342" s="2"/>
    </row>
    <row r="343" spans="11:12" x14ac:dyDescent="0.25">
      <c r="K343" s="2"/>
      <c r="L343" s="2"/>
    </row>
    <row r="344" spans="11:12" x14ac:dyDescent="0.25">
      <c r="K344" s="2"/>
      <c r="L344" s="2"/>
    </row>
    <row r="345" spans="11:12" x14ac:dyDescent="0.25">
      <c r="K345" s="2"/>
      <c r="L345" s="2"/>
    </row>
    <row r="346" spans="11:12" x14ac:dyDescent="0.25">
      <c r="K346" s="2"/>
      <c r="L346" s="2"/>
    </row>
    <row r="347" spans="11:12" x14ac:dyDescent="0.25">
      <c r="K347" s="2"/>
      <c r="L347" s="2"/>
    </row>
    <row r="348" spans="11:12" x14ac:dyDescent="0.25">
      <c r="K348" s="2"/>
      <c r="L348" s="2"/>
    </row>
    <row r="349" spans="11:12" x14ac:dyDescent="0.25">
      <c r="K349" s="2"/>
      <c r="L349" s="2"/>
    </row>
    <row r="350" spans="11:12" x14ac:dyDescent="0.25">
      <c r="K350" s="2"/>
      <c r="L350" s="2"/>
    </row>
    <row r="351" spans="11:12" x14ac:dyDescent="0.25">
      <c r="K351" s="2"/>
      <c r="L351" s="2"/>
    </row>
    <row r="352" spans="11:12" x14ac:dyDescent="0.25">
      <c r="K352" s="2"/>
      <c r="L352" s="2"/>
    </row>
    <row r="353" spans="11:12" x14ac:dyDescent="0.25">
      <c r="K353" s="2"/>
      <c r="L353" s="2"/>
    </row>
    <row r="354" spans="11:12" x14ac:dyDescent="0.25">
      <c r="K354" s="2"/>
      <c r="L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Data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2024-01-23T20:38:34Z</dcterms:modified>
</cp:coreProperties>
</file>