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Cuadros\"/>
    </mc:Choice>
  </mc:AlternateContent>
  <bookViews>
    <workbookView xWindow="0" yWindow="0" windowWidth="21570" windowHeight="8055" tabRatio="886" firstSheet="9" activeTab="16"/>
  </bookViews>
  <sheets>
    <sheet name="Efectivo y Equivalentes" sheetId="1" r:id="rId1"/>
    <sheet name="Cuentas x Cob" sheetId="2" r:id="rId2"/>
    <sheet name="Incobrables" sheetId="3" r:id="rId3"/>
    <sheet name="Inventarios" sheetId="4" r:id="rId4"/>
    <sheet name="Seguros julio" sheetId="23" r:id="rId5"/>
    <sheet name="Seguros agosto" sheetId="22" r:id="rId6"/>
    <sheet name="seguros setiembre" sheetId="24" r:id="rId7"/>
    <sheet name="Bienes no Concesionados" sheetId="5" r:id="rId8"/>
    <sheet name="Inv Bien no Conces " sheetId="11" r:id="rId9"/>
    <sheet name="Prop Planta y Equipo" sheetId="10" r:id="rId10"/>
    <sheet name="PPyE valor 0" sheetId="6" r:id="rId11"/>
    <sheet name="Bienes Infraestrucura" sheetId="12" r:id="rId12"/>
    <sheet name="Intangibles" sheetId="13" r:id="rId13"/>
    <sheet name="Bienes en Proceso" sheetId="20" r:id="rId14"/>
    <sheet name="Deudas CP" sheetId="15" r:id="rId15"/>
    <sheet name="Transferencias Pasivo" sheetId="14" r:id="rId16"/>
    <sheet name="Deuda Pública CP" sheetId="17" r:id="rId17"/>
    <sheet name="Dep en Garantía" sheetId="16" r:id="rId18"/>
    <sheet name="Deuda Pública LP" sheetId="18" r:id="rId19"/>
    <sheet name="Provisiones LP" sheetId="19" r:id="rId20"/>
  </sheets>
  <definedNames>
    <definedName name="_xlnm._FilterDatabase" localSheetId="10" hidden="1">'PPyE valor 0'!$B$1:$G$360</definedName>
    <definedName name="_Hlk123996804" localSheetId="1">'Cuentas x Cob'!$B$12</definedName>
    <definedName name="_Hlk149383886" localSheetId="13">'Bienes en Proceso'!$B$2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7" l="1"/>
  <c r="F22" i="17" s="1"/>
  <c r="F16" i="17" l="1"/>
  <c r="E16" i="17"/>
  <c r="G17" i="2" l="1"/>
  <c r="G103" i="1" l="1"/>
  <c r="G102" i="1"/>
  <c r="G101" i="1"/>
  <c r="E98" i="1"/>
  <c r="D98" i="1"/>
  <c r="G97" i="1"/>
  <c r="F97" i="1"/>
  <c r="G96" i="1"/>
  <c r="F96" i="1"/>
  <c r="F98" i="1" s="1"/>
  <c r="G91" i="1"/>
  <c r="G90" i="1"/>
  <c r="G89" i="1"/>
  <c r="G88" i="1"/>
  <c r="G87" i="1"/>
  <c r="G86" i="1"/>
  <c r="G85" i="1"/>
  <c r="G84" i="1"/>
  <c r="G81" i="1"/>
  <c r="G79" i="1"/>
  <c r="G78" i="1"/>
  <c r="G77" i="1"/>
  <c r="G76" i="1"/>
  <c r="G75" i="1"/>
  <c r="G74" i="1"/>
  <c r="G73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M60" i="1"/>
  <c r="L60" i="1"/>
  <c r="K61" i="1"/>
  <c r="K62" i="1"/>
  <c r="K63" i="1"/>
  <c r="K64" i="1"/>
  <c r="K65" i="1"/>
  <c r="K66" i="1"/>
  <c r="K67" i="1"/>
  <c r="K68" i="1"/>
  <c r="K60" i="1"/>
  <c r="G68" i="1"/>
  <c r="G67" i="1"/>
  <c r="G66" i="1"/>
  <c r="G65" i="1"/>
  <c r="G64" i="1"/>
  <c r="G63" i="1"/>
  <c r="G62" i="1"/>
  <c r="G61" i="1"/>
  <c r="G60" i="1"/>
  <c r="G98" i="1" l="1"/>
  <c r="F12" i="15"/>
  <c r="F13" i="15"/>
  <c r="F14" i="15"/>
  <c r="D37" i="1" l="1"/>
  <c r="E41" i="1"/>
  <c r="E40" i="1"/>
  <c r="E36" i="1"/>
  <c r="E35" i="1"/>
  <c r="H32" i="18" l="1"/>
  <c r="H31" i="18"/>
  <c r="C14" i="18" l="1"/>
  <c r="C46" i="15" l="1"/>
  <c r="D6" i="15"/>
  <c r="D5" i="15"/>
  <c r="D4" i="15"/>
  <c r="D3" i="15"/>
  <c r="G34" i="10" l="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4" i="10"/>
  <c r="H34" i="11" l="1"/>
  <c r="L4" i="10" l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" i="10"/>
  <c r="C34" i="10"/>
  <c r="F34" i="10"/>
  <c r="I34" i="11"/>
  <c r="F34" i="11"/>
  <c r="J68" i="24" l="1"/>
  <c r="J46" i="24"/>
  <c r="J49" i="24"/>
  <c r="J50" i="24"/>
  <c r="H97" i="24" s="1"/>
  <c r="J56" i="24"/>
  <c r="H84" i="24"/>
  <c r="H76" i="24"/>
  <c r="G47" i="24"/>
  <c r="G46" i="24" s="1"/>
  <c r="O28" i="24"/>
  <c r="P28" i="24" s="1"/>
  <c r="J28" i="24"/>
  <c r="J29" i="24" s="1"/>
  <c r="J30" i="24" s="1"/>
  <c r="J31" i="24" s="1"/>
  <c r="AL19" i="24"/>
  <c r="AK19" i="24"/>
  <c r="AJ19" i="24"/>
  <c r="AI19" i="24"/>
  <c r="AH19" i="24"/>
  <c r="AG19" i="24"/>
  <c r="AF19" i="24"/>
  <c r="AE19" i="24"/>
  <c r="AW20" i="24" s="1"/>
  <c r="Q18" i="24"/>
  <c r="K18" i="24"/>
  <c r="AT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W17" i="24"/>
  <c r="V17" i="24"/>
  <c r="N17" i="24"/>
  <c r="N18" i="24" s="1"/>
  <c r="M17" i="24"/>
  <c r="M18" i="24" s="1"/>
  <c r="L17" i="24"/>
  <c r="L18" i="24" s="1"/>
  <c r="K17" i="24"/>
  <c r="AQ16" i="24"/>
  <c r="H95" i="24" s="1"/>
  <c r="AM16" i="24"/>
  <c r="AR16" i="24" s="1"/>
  <c r="AS16" i="24" s="1"/>
  <c r="H71" i="24" s="1"/>
  <c r="J16" i="24"/>
  <c r="AR15" i="24"/>
  <c r="AS15" i="24" s="1"/>
  <c r="AQ15" i="24"/>
  <c r="H94" i="24" s="1"/>
  <c r="AM15" i="24"/>
  <c r="J15" i="24"/>
  <c r="AQ14" i="24"/>
  <c r="H93" i="24" s="1"/>
  <c r="AM14" i="24"/>
  <c r="AR14" i="24" s="1"/>
  <c r="AS14" i="24" s="1"/>
  <c r="H74" i="24" s="1"/>
  <c r="R14" i="24"/>
  <c r="O14" i="24" s="1"/>
  <c r="J14" i="24"/>
  <c r="AR13" i="24"/>
  <c r="AS13" i="24" s="1"/>
  <c r="H73" i="24" s="1"/>
  <c r="AQ13" i="24"/>
  <c r="H92" i="24" s="1"/>
  <c r="AM13" i="24"/>
  <c r="R13" i="24"/>
  <c r="O13" i="24"/>
  <c r="J13" i="24"/>
  <c r="AQ12" i="24"/>
  <c r="H91" i="24" s="1"/>
  <c r="AM12" i="24"/>
  <c r="AR12" i="24" s="1"/>
  <c r="AS12" i="24" s="1"/>
  <c r="H72" i="24" s="1"/>
  <c r="R12" i="24"/>
  <c r="O12" i="24"/>
  <c r="J12" i="24"/>
  <c r="AS11" i="24"/>
  <c r="AR11" i="24"/>
  <c r="AQ11" i="24"/>
  <c r="R11" i="24"/>
  <c r="O11" i="24" s="1"/>
  <c r="J11" i="24"/>
  <c r="AR10" i="24"/>
  <c r="AQ10" i="24"/>
  <c r="R10" i="24"/>
  <c r="O10" i="24" s="1"/>
  <c r="J10" i="24"/>
  <c r="AR9" i="24"/>
  <c r="AS9" i="24" s="1"/>
  <c r="AQ9" i="24"/>
  <c r="R9" i="24"/>
  <c r="O9" i="24"/>
  <c r="J9" i="24"/>
  <c r="AS8" i="24"/>
  <c r="AR8" i="24"/>
  <c r="AQ8" i="24"/>
  <c r="R8" i="24"/>
  <c r="O8" i="24" s="1"/>
  <c r="J8" i="24"/>
  <c r="AR7" i="24"/>
  <c r="AS7" i="24" s="1"/>
  <c r="AQ7" i="24"/>
  <c r="R7" i="24"/>
  <c r="O7" i="24"/>
  <c r="J7" i="24"/>
  <c r="AR6" i="24"/>
  <c r="AS6" i="24" s="1"/>
  <c r="AQ6" i="24"/>
  <c r="R6" i="24"/>
  <c r="O6" i="24" s="1"/>
  <c r="J6" i="24"/>
  <c r="AR5" i="24"/>
  <c r="AS5" i="24" s="1"/>
  <c r="AQ5" i="24"/>
  <c r="J5" i="24"/>
  <c r="BD4" i="24"/>
  <c r="AM4" i="24"/>
  <c r="AQ4" i="24" s="1"/>
  <c r="AL4" i="24"/>
  <c r="AL17" i="24" s="1"/>
  <c r="R4" i="24"/>
  <c r="O4" i="24" s="1"/>
  <c r="J4" i="24"/>
  <c r="AS3" i="24"/>
  <c r="AR3" i="24"/>
  <c r="AQ3" i="24"/>
  <c r="R3" i="24"/>
  <c r="O3" i="24" s="1"/>
  <c r="J3" i="24"/>
  <c r="AQ17" i="24" l="1"/>
  <c r="H83" i="24"/>
  <c r="H96" i="24" s="1"/>
  <c r="H70" i="24"/>
  <c r="H75" i="24" s="1"/>
  <c r="J32" i="24"/>
  <c r="O17" i="24"/>
  <c r="O18" i="24" s="1"/>
  <c r="G45" i="24"/>
  <c r="AM17" i="24"/>
  <c r="R18" i="24"/>
  <c r="AR4" i="24"/>
  <c r="AS4" i="24" s="1"/>
  <c r="AS17" i="24" s="1"/>
  <c r="T18" i="24"/>
  <c r="T19" i="24" s="1"/>
  <c r="J36" i="24"/>
  <c r="J37" i="24" s="1"/>
  <c r="O36" i="24"/>
  <c r="G50" i="24"/>
  <c r="D9" i="16"/>
  <c r="D5" i="16"/>
  <c r="F3" i="17"/>
  <c r="E3" i="17"/>
  <c r="D34" i="15"/>
  <c r="D24" i="15"/>
  <c r="F15" i="5"/>
  <c r="E19" i="4"/>
  <c r="E16" i="4"/>
  <c r="E10" i="4"/>
  <c r="E5" i="4"/>
  <c r="C358" i="6"/>
  <c r="F357" i="6"/>
  <c r="E357" i="6"/>
  <c r="D357" i="6"/>
  <c r="F352" i="6"/>
  <c r="E352" i="6"/>
  <c r="D352" i="6"/>
  <c r="F348" i="6"/>
  <c r="E348" i="6"/>
  <c r="D348" i="6"/>
  <c r="F346" i="6"/>
  <c r="E346" i="6"/>
  <c r="D346" i="6"/>
  <c r="F335" i="6"/>
  <c r="E335" i="6"/>
  <c r="D335" i="6"/>
  <c r="F330" i="6"/>
  <c r="E330" i="6"/>
  <c r="D330" i="6"/>
  <c r="F279" i="6"/>
  <c r="E279" i="6"/>
  <c r="D279" i="6"/>
  <c r="F256" i="6"/>
  <c r="E256" i="6"/>
  <c r="D256" i="6"/>
  <c r="F188" i="6"/>
  <c r="E188" i="6"/>
  <c r="D188" i="6"/>
  <c r="F185" i="6"/>
  <c r="E185" i="6"/>
  <c r="D185" i="6"/>
  <c r="F179" i="6"/>
  <c r="E179" i="6"/>
  <c r="D179" i="6"/>
  <c r="F160" i="6"/>
  <c r="E160" i="6"/>
  <c r="D160" i="6"/>
  <c r="F140" i="6"/>
  <c r="E140" i="6"/>
  <c r="D140" i="6"/>
  <c r="F76" i="6"/>
  <c r="E76" i="6"/>
  <c r="D76" i="6"/>
  <c r="F71" i="6"/>
  <c r="E71" i="6"/>
  <c r="D71" i="6"/>
  <c r="F47" i="6"/>
  <c r="E47" i="6"/>
  <c r="D47" i="6"/>
  <c r="F41" i="6"/>
  <c r="E41" i="6"/>
  <c r="D41" i="6"/>
  <c r="E38" i="6"/>
  <c r="D38" i="6"/>
  <c r="F30" i="6"/>
  <c r="F38" i="6" s="1"/>
  <c r="F29" i="6"/>
  <c r="F28" i="6"/>
  <c r="F27" i="6"/>
  <c r="F26" i="6"/>
  <c r="F25" i="6"/>
  <c r="E25" i="6"/>
  <c r="D25" i="6"/>
  <c r="F23" i="6"/>
  <c r="E23" i="6"/>
  <c r="D23" i="6"/>
  <c r="F19" i="6"/>
  <c r="E19" i="6"/>
  <c r="D19" i="6"/>
  <c r="F17" i="6"/>
  <c r="E17" i="6"/>
  <c r="D17" i="6"/>
  <c r="D359" i="6" s="1"/>
  <c r="H53" i="24" l="1"/>
  <c r="I53" i="24" s="1"/>
  <c r="I75" i="24"/>
  <c r="J75" i="24" s="1"/>
  <c r="AU17" i="24"/>
  <c r="H98" i="24"/>
  <c r="H43" i="24"/>
  <c r="I96" i="24"/>
  <c r="J96" i="24" s="1"/>
  <c r="G49" i="24"/>
  <c r="G44" i="24" s="1"/>
  <c r="G48" i="24"/>
  <c r="AR17" i="24"/>
  <c r="H77" i="24"/>
  <c r="E359" i="6"/>
  <c r="D358" i="6"/>
  <c r="E358" i="6"/>
  <c r="F358" i="6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4" i="10"/>
  <c r="I34" i="10"/>
  <c r="L34" i="10"/>
  <c r="M9" i="10"/>
  <c r="K33" i="10"/>
  <c r="M33" i="10" s="1"/>
  <c r="K32" i="10"/>
  <c r="M32" i="10" s="1"/>
  <c r="K31" i="10"/>
  <c r="M31" i="10" s="1"/>
  <c r="K30" i="10"/>
  <c r="M30" i="10" s="1"/>
  <c r="K29" i="10"/>
  <c r="M29" i="10" s="1"/>
  <c r="K28" i="10"/>
  <c r="M28" i="10" s="1"/>
  <c r="K27" i="10"/>
  <c r="M27" i="10" s="1"/>
  <c r="K26" i="10"/>
  <c r="M26" i="10" s="1"/>
  <c r="K25" i="10"/>
  <c r="M25" i="10" s="1"/>
  <c r="K24" i="10"/>
  <c r="M24" i="10" s="1"/>
  <c r="K23" i="10"/>
  <c r="M23" i="10" s="1"/>
  <c r="K22" i="10"/>
  <c r="M22" i="10" s="1"/>
  <c r="K21" i="10"/>
  <c r="M21" i="10" s="1"/>
  <c r="K20" i="10"/>
  <c r="M20" i="10" s="1"/>
  <c r="K19" i="10"/>
  <c r="M19" i="10" s="1"/>
  <c r="K18" i="10"/>
  <c r="M18" i="10" s="1"/>
  <c r="K17" i="10"/>
  <c r="M17" i="10" s="1"/>
  <c r="K16" i="10"/>
  <c r="M16" i="10" s="1"/>
  <c r="K15" i="10"/>
  <c r="M15" i="10" s="1"/>
  <c r="K14" i="10"/>
  <c r="M14" i="10" s="1"/>
  <c r="K13" i="10"/>
  <c r="M13" i="10" s="1"/>
  <c r="K12" i="10"/>
  <c r="M12" i="10" s="1"/>
  <c r="K11" i="10"/>
  <c r="M11" i="10" s="1"/>
  <c r="K10" i="10"/>
  <c r="M10" i="10" s="1"/>
  <c r="K9" i="10"/>
  <c r="K8" i="10"/>
  <c r="M8" i="10" s="1"/>
  <c r="K7" i="10"/>
  <c r="M7" i="10" s="1"/>
  <c r="K6" i="10"/>
  <c r="M6" i="10" s="1"/>
  <c r="K5" i="10"/>
  <c r="M5" i="10" s="1"/>
  <c r="K4" i="10"/>
  <c r="M4" i="10" s="1"/>
  <c r="K3" i="10"/>
  <c r="K34" i="10" s="1"/>
  <c r="H34" i="10"/>
  <c r="E34" i="10"/>
  <c r="E44" i="24" l="1"/>
  <c r="G43" i="24"/>
  <c r="E43" i="24" s="1"/>
  <c r="M3" i="10"/>
  <c r="M34" i="10" s="1"/>
  <c r="J34" i="10"/>
  <c r="F10" i="5"/>
  <c r="I43" i="24" l="1"/>
  <c r="AZ21" i="22"/>
  <c r="J3" i="22"/>
  <c r="R3" i="22"/>
  <c r="O3" i="22" s="1"/>
  <c r="AQ3" i="22"/>
  <c r="AR3" i="22"/>
  <c r="AS3" i="22" s="1"/>
  <c r="J4" i="22"/>
  <c r="R4" i="22"/>
  <c r="O4" i="22" s="1"/>
  <c r="AQ4" i="22"/>
  <c r="AR4" i="22"/>
  <c r="AR17" i="22" s="1"/>
  <c r="BA4" i="22"/>
  <c r="J5" i="22"/>
  <c r="AQ5" i="22"/>
  <c r="AR5" i="22"/>
  <c r="AS5" i="22" s="1"/>
  <c r="J6" i="22"/>
  <c r="R6" i="22"/>
  <c r="O6" i="22" s="1"/>
  <c r="AQ6" i="22"/>
  <c r="AR6" i="22"/>
  <c r="AS6" i="22"/>
  <c r="J7" i="22"/>
  <c r="R7" i="22"/>
  <c r="O7" i="22" s="1"/>
  <c r="AQ7" i="22"/>
  <c r="AR7" i="22"/>
  <c r="AS7" i="22" s="1"/>
  <c r="J8" i="22"/>
  <c r="R8" i="22"/>
  <c r="O8" i="22" s="1"/>
  <c r="AQ8" i="22"/>
  <c r="AR8" i="22"/>
  <c r="AS8" i="22" s="1"/>
  <c r="J9" i="22"/>
  <c r="R9" i="22"/>
  <c r="O9" i="22" s="1"/>
  <c r="AQ9" i="22"/>
  <c r="AR9" i="22"/>
  <c r="AS9" i="22" s="1"/>
  <c r="J10" i="22"/>
  <c r="R10" i="22"/>
  <c r="O10" i="22" s="1"/>
  <c r="AQ10" i="22"/>
  <c r="AR10" i="22"/>
  <c r="J11" i="22"/>
  <c r="R11" i="22"/>
  <c r="O11" i="22" s="1"/>
  <c r="AQ11" i="22"/>
  <c r="AR11" i="22"/>
  <c r="AS11" i="22" s="1"/>
  <c r="J12" i="22"/>
  <c r="R12" i="22"/>
  <c r="O12" i="22" s="1"/>
  <c r="AQ12" i="22"/>
  <c r="AR12" i="22"/>
  <c r="AS12" i="22"/>
  <c r="J13" i="22"/>
  <c r="R13" i="22"/>
  <c r="O13" i="22" s="1"/>
  <c r="AQ13" i="22"/>
  <c r="AR13" i="22"/>
  <c r="AS13" i="22"/>
  <c r="J14" i="22"/>
  <c r="R14" i="22"/>
  <c r="O14" i="22" s="1"/>
  <c r="AQ14" i="22"/>
  <c r="AR14" i="22"/>
  <c r="AS14" i="22"/>
  <c r="J15" i="22"/>
  <c r="AQ15" i="22"/>
  <c r="AR15" i="22"/>
  <c r="AS15" i="22" s="1"/>
  <c r="J16" i="22"/>
  <c r="AQ16" i="22"/>
  <c r="AR16" i="22"/>
  <c r="AS16" i="22"/>
  <c r="K17" i="22"/>
  <c r="L17" i="22"/>
  <c r="M17" i="22"/>
  <c r="N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S4" i="22" l="1"/>
  <c r="AQ17" i="22"/>
  <c r="AS17" i="22"/>
  <c r="O17" i="22"/>
  <c r="H50" i="23" l="1"/>
  <c r="H29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N17" i="23"/>
  <c r="M17" i="23"/>
  <c r="L17" i="23"/>
  <c r="K17" i="23"/>
  <c r="AR16" i="23"/>
  <c r="AS16" i="23" s="1"/>
  <c r="AQ16" i="23"/>
  <c r="J16" i="23"/>
  <c r="AR15" i="23"/>
  <c r="AS15" i="23" s="1"/>
  <c r="AQ15" i="23"/>
  <c r="J15" i="23"/>
  <c r="AR14" i="23"/>
  <c r="AS14" i="23" s="1"/>
  <c r="AQ14" i="23"/>
  <c r="R14" i="23"/>
  <c r="O14" i="23" s="1"/>
  <c r="J14" i="23"/>
  <c r="AR13" i="23"/>
  <c r="AS13" i="23" s="1"/>
  <c r="AQ13" i="23"/>
  <c r="R13" i="23"/>
  <c r="O13" i="23" s="1"/>
  <c r="J13" i="23"/>
  <c r="AR12" i="23"/>
  <c r="AS12" i="23" s="1"/>
  <c r="AQ12" i="23"/>
  <c r="R12" i="23"/>
  <c r="O12" i="23" s="1"/>
  <c r="J12" i="23"/>
  <c r="AR11" i="23"/>
  <c r="AS11" i="23" s="1"/>
  <c r="AQ11" i="23"/>
  <c r="R11" i="23"/>
  <c r="O11" i="23" s="1"/>
  <c r="J11" i="23"/>
  <c r="AR10" i="23"/>
  <c r="AQ10" i="23"/>
  <c r="R10" i="23"/>
  <c r="O10" i="23" s="1"/>
  <c r="J10" i="23"/>
  <c r="AR9" i="23"/>
  <c r="AS9" i="23" s="1"/>
  <c r="AQ9" i="23"/>
  <c r="R9" i="23"/>
  <c r="O9" i="23" s="1"/>
  <c r="J9" i="23"/>
  <c r="AR8" i="23"/>
  <c r="AS8" i="23" s="1"/>
  <c r="AQ8" i="23"/>
  <c r="R8" i="23"/>
  <c r="O8" i="23" s="1"/>
  <c r="J8" i="23"/>
  <c r="AR7" i="23"/>
  <c r="AS7" i="23" s="1"/>
  <c r="AQ7" i="23"/>
  <c r="R7" i="23"/>
  <c r="O7" i="23" s="1"/>
  <c r="J7" i="23"/>
  <c r="AR6" i="23"/>
  <c r="AS6" i="23" s="1"/>
  <c r="AQ6" i="23"/>
  <c r="R6" i="23"/>
  <c r="O6" i="23" s="1"/>
  <c r="J6" i="23"/>
  <c r="AS5" i="23"/>
  <c r="AR5" i="23"/>
  <c r="AQ5" i="23"/>
  <c r="J5" i="23"/>
  <c r="BA4" i="23"/>
  <c r="AR4" i="23"/>
  <c r="AS4" i="23" s="1"/>
  <c r="AQ4" i="23"/>
  <c r="R4" i="23"/>
  <c r="O4" i="23"/>
  <c r="J4" i="23"/>
  <c r="AR3" i="23"/>
  <c r="AQ3" i="23"/>
  <c r="R3" i="23"/>
  <c r="O3" i="23" s="1"/>
  <c r="J3" i="23"/>
  <c r="AQ17" i="23" l="1"/>
  <c r="H51" i="23" s="1"/>
  <c r="H52" i="23" s="1"/>
  <c r="AR17" i="23"/>
  <c r="O17" i="23"/>
  <c r="AS3" i="23"/>
  <c r="AS17" i="23" s="1"/>
  <c r="H30" i="23" s="1"/>
  <c r="H31" i="23" s="1"/>
  <c r="O47" i="1" l="1"/>
  <c r="D26" i="1" l="1"/>
  <c r="D48" i="1" s="1"/>
  <c r="E26" i="1" l="1"/>
  <c r="F48" i="1" s="1"/>
  <c r="G48" i="1" s="1"/>
  <c r="E11" i="1"/>
  <c r="E46" i="1" s="1"/>
  <c r="F10" i="1"/>
  <c r="P10" i="18" l="1"/>
  <c r="C7" i="17"/>
  <c r="E12" i="15" l="1"/>
  <c r="K16" i="11" l="1"/>
  <c r="K3" i="11" l="1"/>
  <c r="K4" i="11"/>
  <c r="H50" i="22" l="1"/>
  <c r="H52" i="22" s="1"/>
  <c r="F15" i="2" l="1"/>
  <c r="G15" i="2" s="1"/>
  <c r="F14" i="2"/>
  <c r="G14" i="2" s="1"/>
  <c r="K30" i="1" l="1"/>
  <c r="K29" i="1"/>
  <c r="J30" i="1"/>
  <c r="J29" i="1"/>
  <c r="J31" i="1" s="1"/>
  <c r="N34" i="1"/>
  <c r="N33" i="1"/>
  <c r="D21" i="1"/>
  <c r="D47" i="1" s="1"/>
  <c r="D11" i="1"/>
  <c r="D46" i="1" s="1"/>
  <c r="F46" i="1" l="1"/>
  <c r="G46" i="1" s="1"/>
  <c r="Q13" i="13"/>
  <c r="H29" i="22" l="1"/>
  <c r="E15" i="15" l="1"/>
  <c r="F15" i="15" s="1"/>
  <c r="H8" i="20" l="1"/>
  <c r="G8" i="20"/>
  <c r="I7" i="20"/>
  <c r="I8" i="20" s="1"/>
  <c r="C8" i="20"/>
  <c r="J8" i="20" l="1"/>
  <c r="K7" i="11"/>
  <c r="K8" i="11"/>
  <c r="K6" i="11"/>
  <c r="J8" i="11"/>
  <c r="J7" i="11"/>
  <c r="J6" i="11"/>
  <c r="I33" i="18" l="1"/>
  <c r="H33" i="18"/>
  <c r="J32" i="18"/>
  <c r="J31" i="18"/>
  <c r="J33" i="18" l="1"/>
  <c r="R26" i="18" l="1"/>
  <c r="O26" i="18"/>
  <c r="L26" i="18"/>
  <c r="E12" i="16" l="1"/>
  <c r="F12" i="16" s="1"/>
  <c r="E21" i="15"/>
  <c r="F21" i="15" s="1"/>
  <c r="E21" i="1" l="1"/>
  <c r="E47" i="1" s="1"/>
  <c r="L30" i="1"/>
  <c r="L29" i="1"/>
  <c r="O30" i="1"/>
  <c r="O29" i="1"/>
  <c r="K31" i="1"/>
  <c r="F47" i="1" l="1"/>
  <c r="G47" i="1" s="1"/>
  <c r="O32" i="1"/>
  <c r="O33" i="1" s="1"/>
  <c r="L31" i="1"/>
  <c r="O31" i="1"/>
  <c r="F21" i="1"/>
  <c r="G21" i="1"/>
  <c r="L47" i="11"/>
  <c r="F47" i="11"/>
  <c r="M44" i="11"/>
  <c r="G44" i="11"/>
  <c r="E31" i="15" l="1"/>
  <c r="F31" i="15" s="1"/>
  <c r="F3" i="2" l="1"/>
  <c r="C24" i="15" l="1"/>
  <c r="E18" i="15"/>
  <c r="F18" i="15" s="1"/>
  <c r="L4" i="11" l="1"/>
  <c r="M4" i="11" s="1"/>
  <c r="L5" i="11"/>
  <c r="L6" i="11"/>
  <c r="L7" i="11"/>
  <c r="M7" i="11" s="1"/>
  <c r="L8" i="11"/>
  <c r="L9" i="11"/>
  <c r="L10" i="11"/>
  <c r="L11" i="11"/>
  <c r="L12" i="11"/>
  <c r="L13" i="11"/>
  <c r="L14" i="11"/>
  <c r="L15" i="11"/>
  <c r="L16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" i="11"/>
  <c r="M3" i="11" s="1"/>
  <c r="J4" i="11"/>
  <c r="J5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" i="11"/>
  <c r="G4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" i="11"/>
  <c r="K9" i="11"/>
  <c r="K10" i="11"/>
  <c r="K11" i="11"/>
  <c r="K12" i="11"/>
  <c r="K13" i="11"/>
  <c r="K14" i="11"/>
  <c r="K15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C34" i="11"/>
  <c r="B34" i="11"/>
  <c r="M25" i="11" l="1"/>
  <c r="M28" i="11"/>
  <c r="M24" i="11"/>
  <c r="M10" i="11"/>
  <c r="M12" i="11"/>
  <c r="M11" i="11"/>
  <c r="M9" i="11"/>
  <c r="M26" i="11"/>
  <c r="M22" i="11"/>
  <c r="M21" i="11"/>
  <c r="M17" i="11"/>
  <c r="M23" i="11"/>
  <c r="M33" i="11"/>
  <c r="M32" i="11"/>
  <c r="M31" i="11"/>
  <c r="M29" i="11"/>
  <c r="M30" i="11"/>
  <c r="M27" i="11"/>
  <c r="M20" i="11"/>
  <c r="M19" i="11"/>
  <c r="M18" i="11"/>
  <c r="M15" i="11"/>
  <c r="M16" i="11"/>
  <c r="M14" i="11"/>
  <c r="M13" i="11"/>
  <c r="M6" i="11"/>
  <c r="L34" i="11"/>
  <c r="M8" i="11"/>
  <c r="J34" i="11"/>
  <c r="D34" i="11"/>
  <c r="D5" i="4" l="1"/>
  <c r="E17" i="15" l="1"/>
  <c r="F17" i="15" s="1"/>
  <c r="M43" i="11" l="1"/>
  <c r="G43" i="11"/>
  <c r="F21" i="4" l="1"/>
  <c r="G21" i="4" s="1"/>
  <c r="E39" i="15" l="1"/>
  <c r="F39" i="15" s="1"/>
  <c r="E40" i="15"/>
  <c r="E41" i="15"/>
  <c r="F41" i="15" s="1"/>
  <c r="E16" i="15"/>
  <c r="F16" i="15" s="1"/>
  <c r="E19" i="15"/>
  <c r="F19" i="15" s="1"/>
  <c r="E20" i="15"/>
  <c r="F20" i="15" s="1"/>
  <c r="E22" i="15"/>
  <c r="F22" i="15" s="1"/>
  <c r="E23" i="15"/>
  <c r="F23" i="15" s="1"/>
  <c r="D42" i="15"/>
  <c r="C42" i="15"/>
  <c r="E6" i="15"/>
  <c r="F6" i="15" s="1"/>
  <c r="D7" i="15" l="1"/>
  <c r="D47" i="15"/>
  <c r="F40" i="15"/>
  <c r="F7" i="4" l="1"/>
  <c r="G7" i="4" s="1"/>
  <c r="E9" i="14" l="1"/>
  <c r="F9" i="14" s="1"/>
  <c r="E6" i="14"/>
  <c r="F6" i="14" s="1"/>
  <c r="D7" i="2" l="1"/>
  <c r="D9" i="2" s="1"/>
  <c r="E7" i="2"/>
  <c r="E14" i="15" l="1"/>
  <c r="C34" i="15" l="1"/>
  <c r="C47" i="15" l="1"/>
  <c r="C7" i="15"/>
  <c r="E17" i="2"/>
  <c r="E31" i="1" l="1"/>
  <c r="D31" i="1"/>
  <c r="D36" i="1"/>
  <c r="D41" i="1" l="1"/>
  <c r="D49" i="1"/>
  <c r="E49" i="1"/>
  <c r="E50" i="1" s="1"/>
  <c r="F11" i="1"/>
  <c r="D35" i="1"/>
  <c r="D34" i="1" s="1"/>
  <c r="F16" i="2"/>
  <c r="G16" i="2" s="1"/>
  <c r="F13" i="2"/>
  <c r="F5" i="2"/>
  <c r="G5" i="2" s="1"/>
  <c r="F49" i="1" l="1"/>
  <c r="G49" i="1" s="1"/>
  <c r="D50" i="1"/>
  <c r="F50" i="1" s="1"/>
  <c r="G50" i="1" s="1"/>
  <c r="E3" i="19"/>
  <c r="F3" i="19" s="1"/>
  <c r="E3" i="18"/>
  <c r="F3" i="18" s="1"/>
  <c r="M51" i="11"/>
  <c r="D40" i="1" l="1"/>
  <c r="F41" i="1"/>
  <c r="G41" i="1" s="1"/>
  <c r="F39" i="1"/>
  <c r="G39" i="1" s="1"/>
  <c r="G38" i="1"/>
  <c r="F36" i="1"/>
  <c r="G36" i="1" s="1"/>
  <c r="F35" i="1"/>
  <c r="G35" i="1" s="1"/>
  <c r="E34" i="1"/>
  <c r="F34" i="1" s="1"/>
  <c r="G34" i="1" s="1"/>
  <c r="F40" i="1" l="1"/>
  <c r="G40" i="1" s="1"/>
  <c r="D42" i="1"/>
  <c r="D16" i="5" l="1"/>
  <c r="F14" i="1" l="1"/>
  <c r="G14" i="1" s="1"/>
  <c r="F16" i="1"/>
  <c r="G16" i="1" s="1"/>
  <c r="F8" i="1"/>
  <c r="F4" i="1"/>
  <c r="F3" i="1"/>
  <c r="E45" i="15"/>
  <c r="F45" i="15" s="1"/>
  <c r="F45" i="11"/>
  <c r="E45" i="11"/>
  <c r="K46" i="11"/>
  <c r="K47" i="11" s="1"/>
  <c r="E47" i="11"/>
  <c r="M46" i="11" l="1"/>
  <c r="M47" i="11" s="1"/>
  <c r="E22" i="5"/>
  <c r="F22" i="5"/>
  <c r="D22" i="5"/>
  <c r="E9" i="16" l="1"/>
  <c r="F9" i="16" s="1"/>
  <c r="D13" i="14"/>
  <c r="C13" i="14"/>
  <c r="E12" i="14"/>
  <c r="F12" i="14" s="1"/>
  <c r="E11" i="14"/>
  <c r="F11" i="14" s="1"/>
  <c r="E10" i="14"/>
  <c r="F10" i="14" s="1"/>
  <c r="E8" i="14"/>
  <c r="F8" i="14" s="1"/>
  <c r="E7" i="14"/>
  <c r="F7" i="14" s="1"/>
  <c r="E5" i="14"/>
  <c r="F5" i="14" s="1"/>
  <c r="E13" i="14" l="1"/>
  <c r="F13" i="14" s="1"/>
  <c r="F2" i="5" l="1"/>
  <c r="G2" i="5" s="1"/>
  <c r="E38" i="15" l="1"/>
  <c r="F38" i="15" s="1"/>
  <c r="E29" i="15"/>
  <c r="F29" i="15" s="1"/>
  <c r="E30" i="15"/>
  <c r="F30" i="15" s="1"/>
  <c r="E32" i="15"/>
  <c r="F32" i="15" s="1"/>
  <c r="E33" i="15"/>
  <c r="F33" i="15" s="1"/>
  <c r="E28" i="15"/>
  <c r="F28" i="15" s="1"/>
  <c r="E11" i="15"/>
  <c r="E47" i="15" l="1"/>
  <c r="F47" i="15" s="1"/>
  <c r="E34" i="15"/>
  <c r="F34" i="15" s="1"/>
  <c r="E42" i="15"/>
  <c r="F42" i="15" s="1"/>
  <c r="F11" i="15"/>
  <c r="F6" i="4"/>
  <c r="G6" i="4" s="1"/>
  <c r="F8" i="4"/>
  <c r="F9" i="4"/>
  <c r="G9" i="4" s="1"/>
  <c r="F11" i="4"/>
  <c r="F12" i="4"/>
  <c r="F13" i="4"/>
  <c r="F14" i="4"/>
  <c r="F15" i="4"/>
  <c r="F17" i="4"/>
  <c r="F18" i="4"/>
  <c r="F20" i="4"/>
  <c r="F22" i="4"/>
  <c r="F23" i="4"/>
  <c r="F24" i="4"/>
  <c r="F25" i="4"/>
  <c r="F26" i="4"/>
  <c r="D17" i="2"/>
  <c r="E9" i="2"/>
  <c r="F6" i="2"/>
  <c r="G6" i="2" s="1"/>
  <c r="F4" i="2"/>
  <c r="F8" i="2"/>
  <c r="E4" i="15" l="1"/>
  <c r="G4" i="2"/>
  <c r="F7" i="2"/>
  <c r="G7" i="2" s="1"/>
  <c r="G3" i="2"/>
  <c r="E37" i="1"/>
  <c r="F19" i="4"/>
  <c r="F16" i="4"/>
  <c r="F10" i="4"/>
  <c r="F5" i="4"/>
  <c r="G26" i="1"/>
  <c r="E13" i="15"/>
  <c r="F37" i="1" l="1"/>
  <c r="E42" i="1"/>
  <c r="F42" i="1" s="1"/>
  <c r="G42" i="1" s="1"/>
  <c r="E24" i="15"/>
  <c r="G37" i="1"/>
  <c r="F27" i="4"/>
  <c r="F9" i="2"/>
  <c r="G9" i="2" s="1"/>
  <c r="E4" i="16"/>
  <c r="F4" i="16" s="1"/>
  <c r="E3" i="16"/>
  <c r="F3" i="16" s="1"/>
  <c r="C5" i="16"/>
  <c r="E5" i="15"/>
  <c r="F5" i="15" s="1"/>
  <c r="F4" i="15"/>
  <c r="E3" i="15"/>
  <c r="E7" i="15" l="1"/>
  <c r="F7" i="15" s="1"/>
  <c r="F3" i="15"/>
  <c r="F24" i="15"/>
  <c r="E5" i="16"/>
  <c r="F5" i="16" s="1"/>
  <c r="G47" i="11" l="1"/>
  <c r="G46" i="11"/>
  <c r="E41" i="11"/>
  <c r="M41" i="11"/>
  <c r="L41" i="11"/>
  <c r="K41" i="11"/>
  <c r="J41" i="11"/>
  <c r="J42" i="11" s="1"/>
  <c r="I41" i="11"/>
  <c r="I42" i="11" s="1"/>
  <c r="H41" i="11"/>
  <c r="H42" i="11" s="1"/>
  <c r="G41" i="11"/>
  <c r="F41" i="11"/>
  <c r="F42" i="11" s="1"/>
  <c r="L45" i="11"/>
  <c r="K45" i="11"/>
  <c r="J45" i="11"/>
  <c r="I45" i="11"/>
  <c r="H45" i="11"/>
  <c r="L42" i="11" l="1"/>
  <c r="L48" i="11"/>
  <c r="M45" i="11"/>
  <c r="H48" i="11"/>
  <c r="I48" i="11"/>
  <c r="F48" i="11"/>
  <c r="G45" i="11"/>
  <c r="J48" i="11"/>
  <c r="L53" i="11" l="1"/>
  <c r="P49" i="11"/>
  <c r="F17" i="2" l="1"/>
  <c r="G13" i="2" l="1"/>
  <c r="D6" i="5"/>
  <c r="F3" i="5" l="1"/>
  <c r="G3" i="5" s="1"/>
  <c r="F4" i="5"/>
  <c r="G4" i="5" s="1"/>
  <c r="F5" i="5"/>
  <c r="G5" i="5" s="1"/>
  <c r="E6" i="5"/>
  <c r="F6" i="5" s="1"/>
  <c r="G6" i="5" s="1"/>
  <c r="G15" i="4" l="1"/>
  <c r="G26" i="4"/>
  <c r="G25" i="4"/>
  <c r="G24" i="4"/>
  <c r="G23" i="4"/>
  <c r="G22" i="4"/>
  <c r="G20" i="4"/>
  <c r="G17" i="4"/>
  <c r="G14" i="4"/>
  <c r="G13" i="4"/>
  <c r="G12" i="4"/>
  <c r="G11" i="4"/>
  <c r="D16" i="4"/>
  <c r="G10" i="4"/>
  <c r="D10" i="4"/>
  <c r="G8" i="4"/>
  <c r="D19" i="4"/>
  <c r="D27" i="4" l="1"/>
  <c r="G19" i="4"/>
  <c r="G16" i="4"/>
  <c r="G18" i="4"/>
  <c r="E27" i="4"/>
  <c r="G27" i="4" l="1"/>
  <c r="G5" i="4"/>
  <c r="F15" i="1"/>
  <c r="G15" i="1" s="1"/>
  <c r="F20" i="1"/>
  <c r="G20" i="1" s="1"/>
  <c r="F19" i="1"/>
  <c r="G19" i="1" s="1"/>
  <c r="F18" i="1"/>
  <c r="G18" i="1" s="1"/>
  <c r="F17" i="1"/>
  <c r="G17" i="1" s="1"/>
  <c r="F30" i="1"/>
  <c r="F29" i="1"/>
  <c r="F25" i="1"/>
  <c r="F24" i="1"/>
  <c r="F5" i="1"/>
  <c r="F6" i="1"/>
  <c r="F7" i="1"/>
  <c r="F9" i="1"/>
  <c r="G30" i="1"/>
  <c r="G29" i="1"/>
  <c r="G25" i="1"/>
  <c r="G24" i="1"/>
  <c r="G4" i="1"/>
  <c r="G5" i="1"/>
  <c r="G6" i="1"/>
  <c r="G7" i="1"/>
  <c r="G8" i="1"/>
  <c r="G9" i="1"/>
  <c r="G3" i="1"/>
  <c r="F26" i="1" l="1"/>
  <c r="F31" i="1"/>
  <c r="G31" i="1"/>
  <c r="G11" i="1"/>
  <c r="H31" i="22"/>
  <c r="G5" i="11"/>
  <c r="G34" i="11" s="1"/>
  <c r="G42" i="11" s="1"/>
  <c r="K5" i="11"/>
  <c r="M5" i="11" s="1"/>
  <c r="M34" i="11" s="1"/>
  <c r="E34" i="11"/>
  <c r="E48" i="11" s="1"/>
  <c r="M42" i="11" l="1"/>
  <c r="M48" i="11"/>
  <c r="M53" i="11" s="1"/>
  <c r="G48" i="11"/>
  <c r="E42" i="11"/>
  <c r="K34" i="11"/>
  <c r="K48" i="11" l="1"/>
  <c r="K42" i="11"/>
  <c r="O49" i="11" l="1"/>
  <c r="K53" i="11"/>
</calcChain>
</file>

<file path=xl/comments1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</commentList>
</comments>
</file>

<file path=xl/comments2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</commentList>
</comments>
</file>

<file path=xl/comments3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sharedStrings.xml><?xml version="1.0" encoding="utf-8"?>
<sst xmlns="http://schemas.openxmlformats.org/spreadsheetml/2006/main" count="1800" uniqueCount="693">
  <si>
    <t>Periodo Actual</t>
  </si>
  <si>
    <t>Periodo Anterior</t>
  </si>
  <si>
    <t>Diferencia %</t>
  </si>
  <si>
    <t>460-0000975-0 B.C.R. (Timbres Municipales)</t>
  </si>
  <si>
    <t>001-03630617 B.C.R. Cuenta General</t>
  </si>
  <si>
    <t>100-01-038-000023-8 B.N.C.R (GENENAL)</t>
  </si>
  <si>
    <t>100-01-038-001203-5 B.N.C.R (FODESAF)</t>
  </si>
  <si>
    <t>100-01-038-001185-4 B.N.C.R (JUDESUR)</t>
  </si>
  <si>
    <t>100-01-038-001296-9 B.N.C.R (LEY 8114)</t>
  </si>
  <si>
    <t>Cuenta 1640-3 B.N.C.R. GARANTIAS</t>
  </si>
  <si>
    <t>TOTALES</t>
  </si>
  <si>
    <t>Monto</t>
  </si>
  <si>
    <t>73900011460301024(LEY 7755 PART.ESP CTA CAJA UNICA ESTADO)</t>
  </si>
  <si>
    <t>73900011460301018 (8114 CTA CAJA UNICA ESTADO)</t>
  </si>
  <si>
    <t>73900011460301030 (CTA GRAL CAJA UNICA DEL ESTADO)</t>
  </si>
  <si>
    <t>73911360300019081 (RED DE CUIDO - FODESAF)</t>
  </si>
  <si>
    <t>73911360300039236 CTA CAJA UNICA ESTADO (RECURSOS PROPIOS)</t>
  </si>
  <si>
    <t>Cuenta Caja Única del Estado CR 4073911360300078288 Préstamo I</t>
  </si>
  <si>
    <t>Cuenta Caja Única CR88073930603000032221 Impuesto al Cemento</t>
  </si>
  <si>
    <t>TOTAL</t>
  </si>
  <si>
    <t xml:space="preserve"> </t>
  </si>
  <si>
    <t>Cajas Chicas en el País</t>
  </si>
  <si>
    <t>Fondos Rotatorios en el Sector Público</t>
  </si>
  <si>
    <t>Fondo Inversión Banco de Costa Rica</t>
  </si>
  <si>
    <t>Fondo Inversión Banco Nacional de Costa Rica</t>
  </si>
  <si>
    <t>Variación %</t>
  </si>
  <si>
    <t>Variación Absoluta</t>
  </si>
  <si>
    <t xml:space="preserve">Cuenta </t>
  </si>
  <si>
    <t>Cuenta</t>
  </si>
  <si>
    <t>Nombre</t>
  </si>
  <si>
    <t>Diferencia Absoluta</t>
  </si>
  <si>
    <t>1.1.3.01</t>
  </si>
  <si>
    <t>1.1.3.04</t>
  </si>
  <si>
    <t>1.1.3.06</t>
  </si>
  <si>
    <t>1.1.3.98</t>
  </si>
  <si>
    <t>SUBTOTALES</t>
  </si>
  <si>
    <t>1.1.3.99.</t>
  </si>
  <si>
    <t>Previsiones para deterioro de cuentas a cobrar a corto plazo *</t>
  </si>
  <si>
    <t>Ministerio de Hacienda</t>
  </si>
  <si>
    <t>CODIGO INSTITUCIONAL</t>
  </si>
  <si>
    <t>Aporte IFAM Licores Nacionales y Extranjeros</t>
  </si>
  <si>
    <t>TOTAL </t>
  </si>
  <si>
    <t>Clase</t>
  </si>
  <si>
    <t>Nivel de Riesgo</t>
  </si>
  <si>
    <t>Descripción</t>
  </si>
  <si>
    <t>Monto por cobrar</t>
  </si>
  <si>
    <t>Estimación</t>
  </si>
  <si>
    <t>B</t>
  </si>
  <si>
    <t>RIESGO MEDIO</t>
  </si>
  <si>
    <t>La categoría B) se aplica a deudores con moras entre tres y cuatro trimestres. No se esperan pérdidas significativas.</t>
  </si>
  <si>
    <t>C</t>
  </si>
  <si>
    <t>RIESGO ALTO – NIVEL 1</t>
  </si>
  <si>
    <t>Esta categoría clasifica a los deudores con moras entre cinco y ocho trimestres. Se estima que se podría materializar una pérdida del 30% del monto de la cartera que presente este nivel de morosidad.</t>
  </si>
  <si>
    <t>D</t>
  </si>
  <si>
    <t xml:space="preserve">RIESGO ALTO – NIVEL 2 </t>
  </si>
  <si>
    <t>Esta categoría se aplica a deudores que presentan entre nueve y doce trimestres de atraso en el pago de sus obligaciones.  Se estima que se podría materializar una pérdida del 50% del monto de la cartera que presente este nivel de morosidad.</t>
  </si>
  <si>
    <t>E</t>
  </si>
  <si>
    <t>RIESGO ALTO – NIVEL 3</t>
  </si>
  <si>
    <t>Esta categoría se aplica a deudores que presentan entre trece y dieciséis trimestres de atraso en el pago de sus obligaciones.  Se estima que se podría materializar una pérdida del 65% del monto de la cartera que presente este nivel de morosidad.</t>
  </si>
  <si>
    <t>F</t>
  </si>
  <si>
    <t>RIESGO ALTO – NIVEL 4</t>
  </si>
  <si>
    <t>Esta categoría se aplica a deudores que presentan más de dieciséis trimestres de atraso en el pago de sus obligaciones.  Se estima que se podría materializar una pérdida del 85% del monto de la cartera que presente este nivel de morosidad.</t>
  </si>
  <si>
    <t>En miles de colones</t>
  </si>
  <si>
    <t>Código</t>
  </si>
  <si>
    <t>1.1.4.01.01.</t>
  </si>
  <si>
    <t>Productos químicos y conexos</t>
  </si>
  <si>
    <t>1.1.4.01.01.04.</t>
  </si>
  <si>
    <t>Tintas, pinturas y diluyentes</t>
  </si>
  <si>
    <t>1.1.4.01.99.</t>
  </si>
  <si>
    <t>Útiles, materiales y suministros diversos</t>
  </si>
  <si>
    <t>1.1.4.01.99.01.</t>
  </si>
  <si>
    <t>Útiles y materiales de oficina y cómputo</t>
  </si>
  <si>
    <t>1.1.4.01.99.03.</t>
  </si>
  <si>
    <t>Productos de papel, cartón e impresos</t>
  </si>
  <si>
    <t>1.1.4.01.99.99.</t>
  </si>
  <si>
    <t>Otros útiles, materiales y suministros diversos</t>
  </si>
  <si>
    <t>Saldo Año Actual</t>
  </si>
  <si>
    <t>Saldo Año Anterior</t>
  </si>
  <si>
    <t>1.1.4.01.01.01.</t>
  </si>
  <si>
    <t>1.1.4.01.01.99.</t>
  </si>
  <si>
    <t>Otros productos químicos y conexos</t>
  </si>
  <si>
    <t>Combustibles y lubricantes</t>
  </si>
  <si>
    <t>1.1.4.01.03.</t>
  </si>
  <si>
    <t>Materiales y productos de uso en la construcción y mantenimiento</t>
  </si>
  <si>
    <t>1.1.4.01.03.01.</t>
  </si>
  <si>
    <t>Materiales y productos metálicos</t>
  </si>
  <si>
    <t>1.1.4.01.03.02.</t>
  </si>
  <si>
    <t>Materiales y productos minerales y asfálticos</t>
  </si>
  <si>
    <t>1.1.4.01.03.03.</t>
  </si>
  <si>
    <t>Madera y sus derivados</t>
  </si>
  <si>
    <t>1.1.4.01.03.04.</t>
  </si>
  <si>
    <t>Materiales y productos eléctricos, telefónicos y de cómputo</t>
  </si>
  <si>
    <t>1.1.4.01.03.06.</t>
  </si>
  <si>
    <t>Materiales y productos de plástico</t>
  </si>
  <si>
    <t>1.1.4.01.04.</t>
  </si>
  <si>
    <t>Herramientas, repuestos y accesorios</t>
  </si>
  <si>
    <t>1.1.4.01.04.01.</t>
  </si>
  <si>
    <t>Herramientas e instrumentos</t>
  </si>
  <si>
    <t>1.1.4.01.04.02.</t>
  </si>
  <si>
    <t>Repuestos y accesorios Nuevos</t>
  </si>
  <si>
    <t>1.1.4.01.99.04.</t>
  </si>
  <si>
    <t>Textiles y vestuario</t>
  </si>
  <si>
    <t>1.1.4.01.99.05.</t>
  </si>
  <si>
    <t>Útiles y materiales de limpieza</t>
  </si>
  <si>
    <t>1.1.4.01.99.06.</t>
  </si>
  <si>
    <t>Útiles y materiales de resguardo y seguridad</t>
  </si>
  <si>
    <t>1.2.5.01</t>
  </si>
  <si>
    <t xml:space="preserve">Propiedades, planta y equipos explotados </t>
  </si>
  <si>
    <t>1.2.5.04</t>
  </si>
  <si>
    <t>Bienes de infraestructura y de beneficio y uso público en servicio</t>
  </si>
  <si>
    <t>1.2.5.08</t>
  </si>
  <si>
    <t>1.2.5.99</t>
  </si>
  <si>
    <t>Bienes no concesionados en proceso de producción</t>
  </si>
  <si>
    <t>1.2.5.01.04.</t>
  </si>
  <si>
    <t xml:space="preserve"> Equipos de transporte, tracción y elevación</t>
  </si>
  <si>
    <t>1.2.5.01.05.</t>
  </si>
  <si>
    <t xml:space="preserve"> Equipos de comunicación</t>
  </si>
  <si>
    <t>1.2.5.01.07.</t>
  </si>
  <si>
    <t xml:space="preserve"> Equipos para computación</t>
  </si>
  <si>
    <t>1.2.5.08.03.</t>
  </si>
  <si>
    <t>Software y programas</t>
  </si>
  <si>
    <t>CANTIDAD</t>
  </si>
  <si>
    <t>COSTO</t>
  </si>
  <si>
    <t>Número de Póliza</t>
  </si>
  <si>
    <t>Tipo de Póliza</t>
  </si>
  <si>
    <t>Plazo de la Póliza</t>
  </si>
  <si>
    <t>Fecha de pago</t>
  </si>
  <si>
    <t>01-01-RT-8801352-</t>
  </si>
  <si>
    <t>Riesgos del Trabajo</t>
  </si>
  <si>
    <t>1 Año</t>
  </si>
  <si>
    <t>Vehículos</t>
  </si>
  <si>
    <t>6 meses</t>
  </si>
  <si>
    <t>01-18-AUM-306-27</t>
  </si>
  <si>
    <t>Monto de Prima</t>
  </si>
  <si>
    <t>*</t>
  </si>
  <si>
    <t>Nombre Entidad</t>
  </si>
  <si>
    <t>NOMBRE CUENTA</t>
  </si>
  <si>
    <t>VARIACIÓN</t>
  </si>
  <si>
    <t>VALOR AÑO ANTERIOR</t>
  </si>
  <si>
    <t>VALOR AÑO ACTUAL</t>
  </si>
  <si>
    <t>DEPRECIACIÓN ACUMULADA AÑO ANTERIOR</t>
  </si>
  <si>
    <t>DEPRECIACIÓN ACUMULADA AÑO ACTUAL</t>
  </si>
  <si>
    <t>VALOR EN LIBROS AÑO ACTUAL</t>
  </si>
  <si>
    <t>VALOR EN LIBROS AÑO ANTERIOR</t>
  </si>
  <si>
    <t>Terrenos</t>
  </si>
  <si>
    <t>Edificios</t>
  </si>
  <si>
    <t>Maquinaria para la construcción</t>
  </si>
  <si>
    <t>Equipos Hidraulicos</t>
  </si>
  <si>
    <t>Equipos de medición</t>
  </si>
  <si>
    <t>Bombas</t>
  </si>
  <si>
    <t>Otra maquinarias y equipos para la producción</t>
  </si>
  <si>
    <t>Plantas Electricas</t>
  </si>
  <si>
    <t>Otros equipos de transporte</t>
  </si>
  <si>
    <t>Antenas radares</t>
  </si>
  <si>
    <t>Equipos de telefonía</t>
  </si>
  <si>
    <t>Equipos de audio video</t>
  </si>
  <si>
    <t>Total Otros equipos de comunicación</t>
  </si>
  <si>
    <t>Archivadores, bibliotecas armarios</t>
  </si>
  <si>
    <t>Mesas escritorios</t>
  </si>
  <si>
    <t>Sillas bancos</t>
  </si>
  <si>
    <t>Aires Acondicionados</t>
  </si>
  <si>
    <t>Otros equipos mobiliario</t>
  </si>
  <si>
    <t>Computadoras (61292,67)</t>
  </si>
  <si>
    <t>Impresoras</t>
  </si>
  <si>
    <t>Monitores</t>
  </si>
  <si>
    <t>UPS</t>
  </si>
  <si>
    <t>Equipos de protección contra incendios</t>
  </si>
  <si>
    <t>Armas</t>
  </si>
  <si>
    <t>Otros equipos de seguridad, orden, vigilancia y control público</t>
  </si>
  <si>
    <t>Equipos mobiliario doméstico</t>
  </si>
  <si>
    <t>Equipos fotográficos de revelado</t>
  </si>
  <si>
    <t>CANTIDAD AÑO ACTUAL</t>
  </si>
  <si>
    <t>CANTIDAD AÑO ANTERIOR</t>
  </si>
  <si>
    <t>Puentes</t>
  </si>
  <si>
    <t>Otras vías de comunicación terrestre</t>
  </si>
  <si>
    <t>Otros bienes de infraestructura y beneficio y uso público en servicio</t>
  </si>
  <si>
    <t>Centrales redes de comunicación energía (m de longitud)</t>
  </si>
  <si>
    <t>Software programas</t>
  </si>
  <si>
    <t>Otros bienes intangibles</t>
  </si>
  <si>
    <t>**</t>
  </si>
  <si>
    <t>Carreteras y caminos Porción terreno (Km de Longitud de superficie)</t>
  </si>
  <si>
    <t>Carreteras y caminos (Terrenos)</t>
  </si>
  <si>
    <t>Nota: * Estos rubros estan siendo revisados para determinar la corrección y cantidad de bienes respectiva.</t>
  </si>
  <si>
    <t xml:space="preserve">        ** Correponde a pagos a desarrollador contratado para el sistema PLAN</t>
  </si>
  <si>
    <t>Ministerio de Hacienda (MHD) </t>
  </si>
  <si>
    <t>Ministerio de Ambiente, Energía y Telecomunicaciones (MINAET) </t>
  </si>
  <si>
    <t> Comision Nacional para la Gestión de la Biodiversidad (CONAGEBIO)</t>
  </si>
  <si>
    <t>Consej Nacional de Personas con discapacidad CONAPDIS</t>
  </si>
  <si>
    <t>Comités Cantonales de Deportes y Recreación</t>
  </si>
  <si>
    <t>Unión Nacional de Gobiernos Locales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</si>
  <si>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</si>
  <si>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</si>
  <si>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</si>
  <si>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</si>
  <si>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</si>
  <si>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</si>
  <si>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Deudas comerciales por adquisición de materiales y suministros para consumo y prestación de servicios c/p</t>
  </si>
  <si>
    <t>Deudas comerciales por adquisición de propiedades, planta y equipos en explotación c/p</t>
  </si>
  <si>
    <t>Contribuciones patronales al desarrollo y la seguridad social a pagar c/p (Aporte Patronal FCL - CCSS)</t>
  </si>
  <si>
    <t>Deudas fiscales c/p - Ministerio de Hacienda (MHD)</t>
  </si>
  <si>
    <t>Transferencias al sector público interno a pagar c/p</t>
  </si>
  <si>
    <t>2.1.3.03.</t>
  </si>
  <si>
    <t>Depósitos en garantía</t>
  </si>
  <si>
    <t>2.1.3.99.</t>
  </si>
  <si>
    <t>Otros fondos de terceros</t>
  </si>
  <si>
    <t>Impuestos a cobrar a corto plazo</t>
  </si>
  <si>
    <t>Servicios y derechos a cobrar a corto plazo</t>
  </si>
  <si>
    <t>Transferencias a cobrar a corto plazo</t>
  </si>
  <si>
    <t>Otras cuentas a cobrar a corto plazo</t>
  </si>
  <si>
    <t>Otros equivalentes de efectivo en el sector público interno</t>
  </si>
  <si>
    <t>Motocicletas</t>
  </si>
  <si>
    <t xml:space="preserve">Otros equipos de cómputo </t>
  </si>
  <si>
    <t>Entidad</t>
  </si>
  <si>
    <t>Juntas de Educacion</t>
  </si>
  <si>
    <t>1.2.5.01.03</t>
  </si>
  <si>
    <r>
      <t xml:space="preserve">En el presente año se han adquirido bienes por un monto total de </t>
    </r>
    <r>
      <rPr>
        <sz val="12"/>
        <color rgb="FF000000"/>
        <rFont val="Arial"/>
        <family val="2"/>
      </rPr>
      <t>₡</t>
    </r>
    <r>
      <rPr>
        <sz val="12"/>
        <color theme="1"/>
        <rFont val="Arial Narrow"/>
        <family val="2"/>
      </rPr>
      <t>25 530,14 según el siguiente detalle:</t>
    </r>
  </si>
  <si>
    <t>Maquinaria y Equipo de Construcción</t>
  </si>
  <si>
    <t>Equipo de Ventilación</t>
  </si>
  <si>
    <t>Sillas y Bancos</t>
  </si>
  <si>
    <t>VALOR EN LIBROS</t>
  </si>
  <si>
    <t>DEPRECIACIÓN
ACUMULADA</t>
  </si>
  <si>
    <t>En el presente año se han dado de baja los siguientes bienes:</t>
  </si>
  <si>
    <t>Deudas varias con el sector privado interno c/p</t>
  </si>
  <si>
    <t>1.1.1.01.02.</t>
  </si>
  <si>
    <t>1.1.1.01.02.02.2.</t>
  </si>
  <si>
    <t>Cuentas corrientes en el sector público interno</t>
  </si>
  <si>
    <t>1.1.1.01.02.02.3.</t>
  </si>
  <si>
    <t>Caja Única</t>
  </si>
  <si>
    <t>1.1.1.01.03.01.</t>
  </si>
  <si>
    <t>Cajas chicas</t>
  </si>
  <si>
    <t>1.1.1.01.03.</t>
  </si>
  <si>
    <t>Cajas chicas  fondos rotatorios</t>
  </si>
  <si>
    <t>1.1.1.02.</t>
  </si>
  <si>
    <t>Equivalentes de efectivo</t>
  </si>
  <si>
    <t>Depósitos bancarios</t>
  </si>
  <si>
    <t>1.1.1.02.99.02.</t>
  </si>
  <si>
    <t>1.1.1.01.03.02.</t>
  </si>
  <si>
    <t>Fondos rotatorios</t>
  </si>
  <si>
    <t>Totales</t>
  </si>
  <si>
    <t>2.1.1.01.01.01</t>
  </si>
  <si>
    <t>2.1.1.01.02.01.</t>
  </si>
  <si>
    <t>2.1.1.02.01.01.</t>
  </si>
  <si>
    <t>2.1.1.02.01.03.</t>
  </si>
  <si>
    <t>Remuneraciones básicas y eventuales a pagar c/p (Remuneraciones)</t>
  </si>
  <si>
    <t>Incentivos salariales a pagar c/p (Decimotercer mes)</t>
  </si>
  <si>
    <t>2.1.1.02.01.04.</t>
  </si>
  <si>
    <t>2.1.1.02.02.02.</t>
  </si>
  <si>
    <t>2.1.2.02.02.99.1.14226</t>
  </si>
  <si>
    <t>Préstamos a pagar a corto plazo 
Instituto de Fomento y Asesoría Municipal (IFAM) Préstamo corto Plazo</t>
  </si>
  <si>
    <t>2.2.2.02.02.99.1.14226</t>
  </si>
  <si>
    <t>2.2.4.01.03.</t>
  </si>
  <si>
    <t>Provisiones para beneficios a los empleados l/p</t>
  </si>
  <si>
    <t>DETALLE DE INTANGIBLES</t>
  </si>
  <si>
    <t>Fecha Recibido</t>
  </si>
  <si>
    <t>Detalle de Activo</t>
  </si>
  <si>
    <t>Pendiente</t>
  </si>
  <si>
    <t>SOFTWARE TIPO CAD 2017 O ÚLTIMA VERSIÓN LIBERADA, R2 Marca GstarCAD Modelo 2018</t>
  </si>
  <si>
    <t>LICENCIA DE SOFTWARE ADOBE CREATIVE CLOUD VIP, ALL APPS, VIGENCIA UN AÑO, ÚLTIMA VERSIÓN Marca Creative Cloud Modelo for Teams</t>
  </si>
  <si>
    <t>Detalle</t>
  </si>
  <si>
    <t>Producción en proceso de software y programas</t>
  </si>
  <si>
    <t>OBLIGACIONES</t>
  </si>
  <si>
    <t xml:space="preserve">SALDO DEL CAPITAL AL INICIO DEL EJERCICIO INFORMADO </t>
  </si>
  <si>
    <t>MOVIMIENTOS DEL EJERCICIO</t>
  </si>
  <si>
    <t xml:space="preserve">SALDO DEL CAPITAL
EN COLONES AL CIERRE
DEL PERIODO </t>
  </si>
  <si>
    <t>Incrementos</t>
  </si>
  <si>
    <t>Disminuciones</t>
  </si>
  <si>
    <t>Desembolsos recibidos</t>
  </si>
  <si>
    <t>Amortización del periodo</t>
  </si>
  <si>
    <t xml:space="preserve"> DEUDA PUBLICA INTERNA   </t>
  </si>
  <si>
    <t>Préstamo IFAM</t>
  </si>
  <si>
    <t>Monto original del préstamo</t>
  </si>
  <si>
    <t>Saldo del pricipal al inicio del ejercicio</t>
  </si>
  <si>
    <t>Desembolsos recibidos en el periodo</t>
  </si>
  <si>
    <t>GASTOS Y
COMISIONES
DEL PRÉSTAMO</t>
  </si>
  <si>
    <t>INTERESES PAGADOS</t>
  </si>
  <si>
    <t>2.1.1.01.02.04.</t>
  </si>
  <si>
    <t>Deudas comerciales por adquisición de bienes de infraestructura y de beneficio y uso público c/p</t>
  </si>
  <si>
    <t>1.1.4.01.01.02.</t>
  </si>
  <si>
    <t>Productos farmacéuticos y medicinales</t>
  </si>
  <si>
    <t>1-11-EQC-907-07</t>
  </si>
  <si>
    <t>01-18-AUM-1079-11</t>
  </si>
  <si>
    <t>01-18-AUM-1081-11</t>
  </si>
  <si>
    <t>01-18-AUM-306-28</t>
  </si>
  <si>
    <t>01-01-AUM-4437-07</t>
  </si>
  <si>
    <t xml:space="preserve">Junta Administrativa del Registro Nacional  </t>
  </si>
  <si>
    <t>2.1.1.03.02.01.</t>
  </si>
  <si>
    <t>2.1.1.99</t>
  </si>
  <si>
    <t>Otras deudas a corto plazo</t>
  </si>
  <si>
    <t>2.1.1.01.04.01.</t>
  </si>
  <si>
    <t>Deudas comerciales por alquileres y derechos sobre bienes c/p</t>
  </si>
  <si>
    <t>2.1.1.01.04.04.</t>
  </si>
  <si>
    <t>Deudas comerciales por servicios de gestión y apoyo c/p</t>
  </si>
  <si>
    <t>2.1.1.01.04.07.</t>
  </si>
  <si>
    <t>Deudas comerciales por capacitación y protocolo c/p</t>
  </si>
  <si>
    <t>2.1.1.03.02.02.</t>
  </si>
  <si>
    <t>Transferencias a Órganos Desconcentrados a pagar c/p</t>
  </si>
  <si>
    <t>2.1.1.03.02.03.</t>
  </si>
  <si>
    <t>Transferencias a Instituciones Descentralizadas no Empresariales a pagar c/p</t>
  </si>
  <si>
    <t>2.1.1.03.02.99.</t>
  </si>
  <si>
    <t>Transferencias a otras Instituciones de Gobiernos Locales a pagar c/p</t>
  </si>
  <si>
    <t>Deudas comerciales por gastos de viaje y transporte c/p</t>
  </si>
  <si>
    <t>2.1.1.01.04.08.</t>
  </si>
  <si>
    <t>Deudas comerciales por mantenimiento y reparaciones c/p</t>
  </si>
  <si>
    <t>2.1.1.02.02.04.</t>
  </si>
  <si>
    <t>Retenciones de impuestos entidades relacionadas a pagar c/p</t>
  </si>
  <si>
    <t>1.1.4.01.99.02.</t>
  </si>
  <si>
    <t>Útiles y materiales médico, hospitalario y de investigación</t>
  </si>
  <si>
    <t>Equipo de entretenimiento</t>
  </si>
  <si>
    <t>Total Equipo de Medición</t>
  </si>
  <si>
    <t>Total Bombas</t>
  </si>
  <si>
    <t>Total Motocicletas</t>
  </si>
  <si>
    <t>Total Vehículos</t>
  </si>
  <si>
    <t>Total Archivadores y Estantes</t>
  </si>
  <si>
    <t>Total Sillas y Butacas</t>
  </si>
  <si>
    <t>Total Computadoras</t>
  </si>
  <si>
    <t>Total Impresoras</t>
  </si>
  <si>
    <t>Total UPS</t>
  </si>
  <si>
    <t>Total Otros Equipos de Computación</t>
  </si>
  <si>
    <t>Total Otros Equipos de Seguridad</t>
  </si>
  <si>
    <t>Total Equipo Doméstico</t>
  </si>
  <si>
    <t>Total Equipo Fotográfico</t>
  </si>
  <si>
    <r>
      <t>Nota:</t>
    </r>
    <r>
      <rPr>
        <b/>
        <sz val="8"/>
        <color theme="1"/>
        <rFont val="Arial Narrow"/>
        <family val="2"/>
      </rPr>
      <t xml:space="preserve"> </t>
    </r>
    <r>
      <rPr>
        <b/>
        <sz val="8"/>
        <color rgb="FFFF0000"/>
        <rFont val="Arial Narrow"/>
        <family val="2"/>
      </rPr>
      <t>*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Estos rubros estan siendo revisados para determinar la corrección y cantidad de bienes respectiva.</t>
    </r>
  </si>
  <si>
    <t>LICENCIA MICROSOFT PROJECT ONLINE, 3 licencias</t>
  </si>
  <si>
    <t>2.1.1.01.04.02.</t>
  </si>
  <si>
    <t>Deudas comerciales por servicios básicos c/p</t>
  </si>
  <si>
    <t>2.1.1.02.01.99.</t>
  </si>
  <si>
    <t>Otros deudas por beneficios a los empleados c/p</t>
  </si>
  <si>
    <t>Saldo 31 de diciembre de 2023</t>
  </si>
  <si>
    <t>Desembolso febrero 2024</t>
  </si>
  <si>
    <t>Observación</t>
  </si>
  <si>
    <t>Total Monitores</t>
  </si>
  <si>
    <t>2.1.1.01.04.03.</t>
  </si>
  <si>
    <t>Deudas comerciales por servicios comerciales y financieros c/p</t>
  </si>
  <si>
    <t>Sec-0858-0860</t>
  </si>
  <si>
    <t xml:space="preserve"> Sec 2950-2023</t>
  </si>
  <si>
    <t xml:space="preserve"> Sec  2953-2023</t>
  </si>
  <si>
    <t xml:space="preserve"> Sec -3659-2023</t>
  </si>
  <si>
    <t>Sec-2954-2023</t>
  </si>
  <si>
    <t>Sec 2951-2023</t>
  </si>
  <si>
    <t>Sec 2952-2023</t>
  </si>
  <si>
    <t>Sec  2048-2023</t>
  </si>
  <si>
    <t>2.1.1.01.04.06.</t>
  </si>
  <si>
    <t>Deudas comerciales por seguros, reaseguros y otras obligaciones c/p</t>
  </si>
  <si>
    <t>2.1.9.99.</t>
  </si>
  <si>
    <t>Pasivos a corto plazo sujetos a depuración contable</t>
  </si>
  <si>
    <t>Libros MBA</t>
  </si>
  <si>
    <t>Oficio IFAM</t>
  </si>
  <si>
    <t>Diferencia</t>
  </si>
  <si>
    <t>Amortizaciones realizadas</t>
  </si>
  <si>
    <t>Saldo Pendiente de cancelar</t>
  </si>
  <si>
    <t>Amortización Principal</t>
  </si>
  <si>
    <t>Intereses pagados</t>
  </si>
  <si>
    <t>Concepto</t>
  </si>
  <si>
    <t>Nota sobre diferencia con IFANM</t>
  </si>
  <si>
    <t>Nota Estado Flujo de Efectivo</t>
  </si>
  <si>
    <t>DETALLE DE LAS PÓLIZAS</t>
  </si>
  <si>
    <t xml:space="preserve">Gastos Registrados Periodo </t>
  </si>
  <si>
    <t>GASTO MENSUAL DIFERIDO AÑO 2024  5.1.2.06.</t>
  </si>
  <si>
    <t>Vigencia desde</t>
  </si>
  <si>
    <t>Hasta</t>
  </si>
  <si>
    <t>Meses Amortización</t>
  </si>
  <si>
    <t>Gasto Mensual</t>
  </si>
  <si>
    <t>TOTAL 2024</t>
  </si>
  <si>
    <t>27/4/2023 **</t>
  </si>
  <si>
    <t>termino en marzo</t>
  </si>
  <si>
    <t>Vigente</t>
  </si>
  <si>
    <t>Sec-0790-0786</t>
  </si>
  <si>
    <t>Terminó en abril</t>
  </si>
  <si>
    <t>Termino en Junio</t>
  </si>
  <si>
    <t>Terminó en Junio</t>
  </si>
  <si>
    <t>01-01-AUM-4437-08</t>
  </si>
  <si>
    <t>Inicio en mayo</t>
  </si>
  <si>
    <t>Sec 1357-2024</t>
  </si>
  <si>
    <t>01-18-AUM-1081-12</t>
  </si>
  <si>
    <t xml:space="preserve"> Sec  1361-2024</t>
  </si>
  <si>
    <t>01-18-AUM-1079-12</t>
  </si>
  <si>
    <t xml:space="preserve"> Sec  1364-2024</t>
  </si>
  <si>
    <t>LICENCIA DE SOFTWARE ADOBE CREATIVE CLOUD VIP, ALL APPS, Marca Creative Cloud Modelo for Teams</t>
  </si>
  <si>
    <t>LICENCIA ENVATO, VIGENCIA ANUAL, VERSIÓN ACTUAL Marca Envato Modelo Elements Individual</t>
  </si>
  <si>
    <t>6 LICENCIAS DE OFFICE 365 EMPRESA Marca Microsoft Modelo Office 365 Empresa</t>
  </si>
  <si>
    <t>LICENCIA TIPO CAD, VERSION PROFECIONAL 2017 CAD, LICENCIA, SOFTWARE TIPO CAD. Marca Gsta rCAD Modelo 2018</t>
  </si>
  <si>
    <t>Motoniveladora, Caterplillar 120 G (SM 2359)</t>
  </si>
  <si>
    <t>Cargador, Caterplillar 928 G (SM 3371)</t>
  </si>
  <si>
    <t>Motoniveladora, Caterplillar 140M (SM 4574)</t>
  </si>
  <si>
    <t>Vagoneta Mack; Modelo CV713 (SM 4603)</t>
  </si>
  <si>
    <t>Vagoneta Mack; Modelo CV713 (SM 4604)</t>
  </si>
  <si>
    <t>Back Hoe (Retroescabadora) (SM 4613)</t>
  </si>
  <si>
    <t>Compactadora PLACA SM4466</t>
  </si>
  <si>
    <t>Vagoneta Mack; Modelo GU813 (SM 4620)</t>
  </si>
  <si>
    <t>Cabezal Mack MKV08024 (SM 5134)</t>
  </si>
  <si>
    <t>LOW BOY LOADCRAFT (SM 5133) -Trailer-</t>
  </si>
  <si>
    <t>CAMION FREIGHTLINER MOTOR: 460914U0927533 (SM 5144)</t>
  </si>
  <si>
    <t>CAMION FREIGHTLINER MOTOR:460914U0929234 (SM 5158)</t>
  </si>
  <si>
    <t>Eje Vibrador Flexible con Punta</t>
  </si>
  <si>
    <t>CAMION FREIGHTLINER M2 112 64k 6X4 SM 6672</t>
  </si>
  <si>
    <t>CAMION FREIGHTLINER 6400 cc. Modelo SM 6672</t>
  </si>
  <si>
    <t>Prensa para banco base Giratoria Trupper</t>
  </si>
  <si>
    <t xml:space="preserve">Clinómetro </t>
  </si>
  <si>
    <t>Cinta metrica de 100 mts</t>
  </si>
  <si>
    <t>Medidor Laser DISTO LEICA</t>
  </si>
  <si>
    <t>Hidrolavadora KARCHER HD 585</t>
  </si>
  <si>
    <t>Batidora de Concreto (Gasolina)</t>
  </si>
  <si>
    <t>Esmeriladora MAKITA Angular</t>
  </si>
  <si>
    <t>Motoguadaña - Husquarna (343 FR)</t>
  </si>
  <si>
    <t xml:space="preserve">POLIPASTO MANUAL (PULL LIFT), </t>
  </si>
  <si>
    <t>Motocicleta Honda XR250R</t>
  </si>
  <si>
    <t>Cuadraciclo YAMAHA (Azul)  PLACA SM 5076</t>
  </si>
  <si>
    <t>Vehículo MITSUBISHI L200 2008 (Verde)  PLACA SM4587</t>
  </si>
  <si>
    <t>Vehículo KIA K2700  (Blanco) PLACA SM5094</t>
  </si>
  <si>
    <t>Vehículo TOYOTA PRADO  2009 (MOTOR 1KZ1818414) (SM 5011)</t>
  </si>
  <si>
    <t>Vehículo Mitsubisi L200 verde 2009 (SM 5083)</t>
  </si>
  <si>
    <t>Vehículo Daihatsu Terios 2009 (Blanco ) Placa SM 5078</t>
  </si>
  <si>
    <t>Fax Panasonic KX-FT77</t>
  </si>
  <si>
    <t>Fax Panasonic KX-FT71</t>
  </si>
  <si>
    <t>Teléfono IP Yealink modelo SIP-T20P</t>
  </si>
  <si>
    <t>Teléfono IP Aastra 6730i</t>
  </si>
  <si>
    <t>Teléfono IP Aastra 6731i</t>
  </si>
  <si>
    <t>Teléfono IP Astra 6731i</t>
  </si>
  <si>
    <t>Radio Receptor Modelo F4003</t>
  </si>
  <si>
    <t>Pantalla de proyeccion</t>
  </si>
  <si>
    <t>Proyector Epson Power Lite 93 H382A</t>
  </si>
  <si>
    <t>Pantalla para proyecciones Marca: Klip Xttreme Modelo: KPS-103</t>
  </si>
  <si>
    <t>Archivador 4 gabetas con riel telecópico.  Leogar</t>
  </si>
  <si>
    <t>Archivador 4 gabetas con riel telecópico.</t>
  </si>
  <si>
    <t>Archivador metálico con caja fuerte incorporado</t>
  </si>
  <si>
    <t>Archivador metálico con rieles telescópicos</t>
  </si>
  <si>
    <t>Archivador 4 gabetas metálico con rieles telescopicos</t>
  </si>
  <si>
    <t>Archivador metálico 4 gavetas sin rieles</t>
  </si>
  <si>
    <t>Archivador metálico 4 Gavetas con Rieles</t>
  </si>
  <si>
    <t>Archivador metálico 4 gavetas con rieles</t>
  </si>
  <si>
    <t>Archivador metálico 4 gavetas con rieles, Cierre central</t>
  </si>
  <si>
    <t>Biblioteca madera</t>
  </si>
  <si>
    <t>Biblioteca Madera</t>
  </si>
  <si>
    <t>Archivador metálico 2 gavetas con rieles</t>
  </si>
  <si>
    <t>Archivador de 4 Gavetas, con Rieles Telescópicos</t>
  </si>
  <si>
    <t>Estantería Para Archivos</t>
  </si>
  <si>
    <t>Archivador de 4 Gabetas, con Rieles Telescopicos</t>
  </si>
  <si>
    <t>Archivador Metálico 2 Gavetas con Rieles</t>
  </si>
  <si>
    <t>Archivador de 4 gabetas</t>
  </si>
  <si>
    <t>Archivador de 4 gavetas Tamaño Legal de Metal</t>
  </si>
  <si>
    <t>Estante Metalico Color Beige</t>
  </si>
  <si>
    <t>Archivador de 4 gavetas Tamaño Legal color Beige</t>
  </si>
  <si>
    <t xml:space="preserve">Biblioteca  </t>
  </si>
  <si>
    <t>Archivador de 4 gavetas Tamaño Legal color Negro</t>
  </si>
  <si>
    <t>Archivador de 3 gavetas, lamina de hierro</t>
  </si>
  <si>
    <t>Escritorio 6 gaVetas</t>
  </si>
  <si>
    <t>Escritorio madera 7 gavetas, Valor Histórico</t>
  </si>
  <si>
    <t>Escritorio 6 gavetas metálico</t>
  </si>
  <si>
    <t>Mueble para computadora</t>
  </si>
  <si>
    <t>Escritorio metal-formica 2 gavetas</t>
  </si>
  <si>
    <t>Escritorio metal-formica 3 gavetas</t>
  </si>
  <si>
    <t>Escritorio 6 gavetas metal-formica</t>
  </si>
  <si>
    <t xml:space="preserve">Escritorio  </t>
  </si>
  <si>
    <t>Escritorio Metálico 3 Gavetas con Melamina</t>
  </si>
  <si>
    <t>Escritorio Ejecutivo</t>
  </si>
  <si>
    <t>Escritorio 6 gavetas lamina de hierro</t>
  </si>
  <si>
    <t>Escritorio de 6 gavetas modelo 5114 Alvarado</t>
  </si>
  <si>
    <t>Sillón de vinil 3 posiciones</t>
  </si>
  <si>
    <t>Escaño Madera Largo</t>
  </si>
  <si>
    <t>Escaño madera corto</t>
  </si>
  <si>
    <t>Sillón Presidente</t>
  </si>
  <si>
    <t>Butaca poliuretano 5 asientos</t>
  </si>
  <si>
    <t>Silla ergonomica, dos palancas, systema syncro</t>
  </si>
  <si>
    <t>Butaca con carcaza plástica de polipropileno, de cinco plazas</t>
  </si>
  <si>
    <t>Aire acondicionado Sharp</t>
  </si>
  <si>
    <t>Aire acondicionado 24000 B.T.U.</t>
  </si>
  <si>
    <t>Aire acondicionado 12000 B.T.U.</t>
  </si>
  <si>
    <t>Aire acondicionado 36000 B.T.U.</t>
  </si>
  <si>
    <t>Máquina de escribir Olympia</t>
  </si>
  <si>
    <t>Pantalla dos dígitos Atención al Público</t>
  </si>
  <si>
    <t>Computadora portátil HP 1000-1220LA</t>
  </si>
  <si>
    <t>Computadora de Escritorio HP Pro 6300</t>
  </si>
  <si>
    <t>CPU Intel Core i5, marca HP</t>
  </si>
  <si>
    <t>Computadora de Escritorio HP Elite 8300</t>
  </si>
  <si>
    <t>Computadora portátil marca HP modelo ProBook 4540s</t>
  </si>
  <si>
    <t>Servidor HP-ProliantG2</t>
  </si>
  <si>
    <t>C.P.U. DELL TORRE 745</t>
  </si>
  <si>
    <t>Computadora portátil TOSHIBA L305-SP5806 SPA 15.4</t>
  </si>
  <si>
    <t>Computadora portátil TOSHIBA SATELITE PRO C650-SP6005L</t>
  </si>
  <si>
    <t>Computadora HP COMPAQ DC 5800 CPU</t>
  </si>
  <si>
    <t>Computadora portátil HP 4420S Notebook</t>
  </si>
  <si>
    <t>Computadora</t>
  </si>
  <si>
    <t xml:space="preserve">Computadora HP </t>
  </si>
  <si>
    <t>Computadora portátil TOSHIBA C605-5P4101L</t>
  </si>
  <si>
    <t xml:space="preserve">Computadora portátil TOSHIBA </t>
  </si>
  <si>
    <t>Computadora portatil Marca HP</t>
  </si>
  <si>
    <t>Computadora de Escritorio HP/6200promt/C13/4G</t>
  </si>
  <si>
    <t>Computadora portátil HP ProBook 6470B</t>
  </si>
  <si>
    <t>CPU HP Elite 8300</t>
  </si>
  <si>
    <t>Computadora portátil HP  ProBook 450 G1</t>
  </si>
  <si>
    <t>CPU HP EliteDesk 800 G1</t>
  </si>
  <si>
    <t>CPU HP EliteDesk 800 G1</t>
  </si>
  <si>
    <t>Computadora portátil HP Envy 15-j108la</t>
  </si>
  <si>
    <t xml:space="preserve">CPU HP Pro Desk 600 G1               </t>
  </si>
  <si>
    <t>CPU HP ProDesk 600 G1</t>
  </si>
  <si>
    <t>Computadora Portatil  HP Modelo: ProBook 450 G2</t>
  </si>
  <si>
    <t>Computadora de escritorio SSF HP EliteDesk 800 G1</t>
  </si>
  <si>
    <t>Computadora Portátil HP ProBook 440 G1</t>
  </si>
  <si>
    <t>Computadora portatil DELL  Modelo Latitude E3560</t>
  </si>
  <si>
    <t>Computadora de Escrito Dell Modelo Optiplex 7040; tipo Small SFF.</t>
  </si>
  <si>
    <t>Computadora Dell Modelo Optiplex 7040</t>
  </si>
  <si>
    <t xml:space="preserve">Computadora portátil LENOVO V110 A6-9210 </t>
  </si>
  <si>
    <t>Computadora de Escritorio Dell Modelo Optiplex 7040; tipo Small SFF.</t>
  </si>
  <si>
    <t>Computadora portátilL LENOVO V110</t>
  </si>
  <si>
    <t>Computadora portátil LENOVO V110</t>
  </si>
  <si>
    <t>Computadora portátil LENOVO V110 CORE I3-6100</t>
  </si>
  <si>
    <t>Computadora portátil  DELL LATITUDE 5570C15-6300</t>
  </si>
  <si>
    <t>CPU DELL Modelo Optiplex 7050 Ci5 8G</t>
  </si>
  <si>
    <t xml:space="preserve">Computadora portátil marca HP Probook 440 G4 </t>
  </si>
  <si>
    <t>Computadora de escritorio INTEL CORE I7-4790</t>
  </si>
  <si>
    <t>Computadora de escritorio DELL optiplex</t>
  </si>
  <si>
    <t xml:space="preserve">CPU DELL  CORE i7-7700 </t>
  </si>
  <si>
    <t xml:space="preserve">Tableta Robusta de 20,32 cm Marca CATERPILLAR </t>
  </si>
  <si>
    <t>Computadora de escritorio OPTIPLEX i5-7500 Marca Dell</t>
  </si>
  <si>
    <t>Impresora LASER JET M3027 MFP</t>
  </si>
  <si>
    <t>Impresora</t>
  </si>
  <si>
    <t>Impresora EPSON TM-U220PA</t>
  </si>
  <si>
    <t>Impresora FX -2190 Matriz de Puntos</t>
  </si>
  <si>
    <t>Impresora HP Laserjet 1536dnf MFP    </t>
  </si>
  <si>
    <t xml:space="preserve">Impresora HP Laserjet 1536dnf MFP </t>
  </si>
  <si>
    <t>Impresora laser HP LaserJet 1536dnf MP</t>
  </si>
  <si>
    <t xml:space="preserve">Impresora Plotter HP DesingJet T520                 </t>
  </si>
  <si>
    <t>Impresora Multifuncional EPSON L565+</t>
  </si>
  <si>
    <t>Multifuncional canon imagerunner 1435IF</t>
  </si>
  <si>
    <t>Multifuncional Epson Ecotank L565</t>
  </si>
  <si>
    <t>Impresora Multifuncional EPSON L220</t>
  </si>
  <si>
    <t xml:space="preserve">Impresora HP LASERJET MFP M426fdw </t>
  </si>
  <si>
    <t>Multifuncional Epson Ecotank L575</t>
  </si>
  <si>
    <t>Impresora Epson L3110</t>
  </si>
  <si>
    <t>Impresora Multifuncional HP Designjet T830</t>
  </si>
  <si>
    <t xml:space="preserve">Impresora MP 501SPF  RICOH  </t>
  </si>
  <si>
    <t>Monitor LED AOC e943Fwsk</t>
  </si>
  <si>
    <t>Monitor LED AOC e2243Fwsk</t>
  </si>
  <si>
    <t>Monitor view sonic 17 witdercreen va 1703 w b</t>
  </si>
  <si>
    <t xml:space="preserve">Monitor Sansung AOC 17" </t>
  </si>
  <si>
    <t>Monitor</t>
  </si>
  <si>
    <t>Monitor HP LED 1901w</t>
  </si>
  <si>
    <t>Monitor HP LE1901W</t>
  </si>
  <si>
    <t>Monitor AOC Led 22" Negro e2243Fwsk</t>
  </si>
  <si>
    <t>Monitor AOC e2243Fwsk                        </t>
  </si>
  <si>
    <t>Monitor AOC 21.5"</t>
  </si>
  <si>
    <t xml:space="preserve">Monitor LED 22” AOC e2270Swn                    </t>
  </si>
  <si>
    <t>Monitor LED 22” AOC e2270Swn</t>
  </si>
  <si>
    <t xml:space="preserve">Monitor Led 22” AOC e2270Swn                          </t>
  </si>
  <si>
    <t>Monitor AOC LED 18.5" E970SWN</t>
  </si>
  <si>
    <t>Monitor AOC</t>
  </si>
  <si>
    <t xml:space="preserve">Monitor AOC </t>
  </si>
  <si>
    <t xml:space="preserve">Monitor DELL LED E2417H </t>
  </si>
  <si>
    <t>Monitor DELL E2417H LED</t>
  </si>
  <si>
    <t xml:space="preserve">Monitor Samsung 24" Plane B2B </t>
  </si>
  <si>
    <t>Monitor  Samsung de 24" Modelo LS24E45KDSG/GO</t>
  </si>
  <si>
    <t>Monitor marca Samsung de 24" Modelo LS24E45KDSG/GO</t>
  </si>
  <si>
    <t xml:space="preserve">MONITOR (16,73 pulg), Marca SAMSUNG Modelo SE450 </t>
  </si>
  <si>
    <t>MONITOR LED 45,72 cm. Marca HP </t>
  </si>
  <si>
    <t>Monitor DELL P2417H</t>
  </si>
  <si>
    <t>Monitor DELL</t>
  </si>
  <si>
    <t>MONITOR DE ESCRITORIO Marca dell 21,5"</t>
  </si>
  <si>
    <t>UPS APC negra</t>
  </si>
  <si>
    <t>Back-UPS LS 500</t>
  </si>
  <si>
    <t>UPS  American Power</t>
  </si>
  <si>
    <t>UPS APC Surta 3000 XL Smart-UPS RT 3000  </t>
  </si>
  <si>
    <t>Escáner marca HP modelo Scanjet 55090</t>
  </si>
  <si>
    <t>Disco Portable SAMSUNG 500 GB NEGRO</t>
  </si>
  <si>
    <t>Disco Duro externo almacenamiento vía Ethernet</t>
  </si>
  <si>
    <t>Disco duro portable 1 TB</t>
  </si>
  <si>
    <t>Disco duro portable WD My Passport </t>
  </si>
  <si>
    <t>Disco duro RAID Western Digital Sentinel DX40000 (WDBLGT0040KBK-21)</t>
  </si>
  <si>
    <t>Linksys SE3024 24 PORT, GIGABIT SWITH METALIC</t>
  </si>
  <si>
    <t>Switch Cisco 24 port</t>
  </si>
  <si>
    <t>Switch Cisco 24 port modelo SRW224G4-K9-NA</t>
  </si>
  <si>
    <t xml:space="preserve">Disco Duro de 8,89 mm (3,5 Pulg) Serial ATA DE 500 GB Capacidad Mínima de 7200 rpm, Marca SEAGATE </t>
  </si>
  <si>
    <t>CAJA FUERTE OPTIMA</t>
  </si>
  <si>
    <t>Juego Comedor Metal Boston</t>
  </si>
  <si>
    <t>Juego de Sala</t>
  </si>
  <si>
    <t xml:space="preserve">Juego de comedor 4 sillas </t>
  </si>
  <si>
    <t xml:space="preserve">Cámara fotográfica digital Sony </t>
  </si>
  <si>
    <t xml:space="preserve">Cámara fotográfica digital </t>
  </si>
  <si>
    <t xml:space="preserve">Cámara Sony </t>
  </si>
  <si>
    <t>DESCRIPCIÓN DEL ACTIVO</t>
  </si>
  <si>
    <t>DEPRECIACIÓN
ACUMULADA JUNIO 2024</t>
  </si>
  <si>
    <t>VALOR EN 
LIBROS JUNIO 2024</t>
  </si>
  <si>
    <t>Total Maquinaria Construcción</t>
  </si>
  <si>
    <t>Total Equipo Hidraulico</t>
  </si>
  <si>
    <t>Total Otra Maquinaria y Equipo Producción</t>
  </si>
  <si>
    <t>Total Equpo Audio y Video</t>
  </si>
  <si>
    <t>Total Escritorios y Mesas</t>
  </si>
  <si>
    <t>Total Equipo de ventilación</t>
  </si>
  <si>
    <t>Total Mobiliario y equipo de Oficina</t>
  </si>
  <si>
    <t>2.1.1.01.02.08.</t>
  </si>
  <si>
    <t>Deudas comerciales por adquisición de bienes intangibles c/p</t>
  </si>
  <si>
    <t>2.1.1.99.99.01.</t>
  </si>
  <si>
    <t>Saldo de Prima</t>
  </si>
  <si>
    <t>Ajuste al Saldo inicial</t>
  </si>
  <si>
    <t>Ministerio de Gobernación y Policía</t>
  </si>
  <si>
    <t>Consejo Nacional de la Política Pública de la Persona Joven (CPJ)</t>
  </si>
  <si>
    <t>01-18-AUM-306-29</t>
  </si>
  <si>
    <t>Colones</t>
  </si>
  <si>
    <t>miles</t>
  </si>
  <si>
    <t>Asiento de ajuste mes de Julio Asiento 27706</t>
  </si>
  <si>
    <t>Primas y gastos de seguros a devengar c/p</t>
  </si>
  <si>
    <t>1.1.9.01.01.01.0.99999.001</t>
  </si>
  <si>
    <t>Resultados de ejercicios anteriores</t>
  </si>
  <si>
    <t>3.1.5.01.01.00.0.99999</t>
  </si>
  <si>
    <t>Se procede con asiento de ajuste para conciliar la cuenta 119.01.01.01  contra el monto según  auxiliar . Lo anterior ya que existe esa diferencia entre  el saldo activo o monto por devengar contra el saldo de la cuenta . La diferencia según revision es del periodo anterio  ya que se reviso lo devengado en el periodo actual contra la cuenta y esta correcto</t>
  </si>
  <si>
    <t>****</t>
  </si>
  <si>
    <t>Inicio en Julio</t>
  </si>
  <si>
    <t xml:space="preserve"> Sec  1363-2024</t>
  </si>
  <si>
    <t xml:space="preserve"> Sec  1858-2024</t>
  </si>
  <si>
    <t>Terminó en febrero</t>
  </si>
  <si>
    <t>Saldo Actual Cuenta Activo 1.1.9.01.01.01.</t>
  </si>
  <si>
    <t>2.1.1.01.04.05</t>
  </si>
  <si>
    <t>2.1.1.01.01.02.</t>
  </si>
  <si>
    <t>Deudas comerciales por adquisición de bienes para la venta c/p</t>
  </si>
  <si>
    <t>Vigencia</t>
  </si>
  <si>
    <t>Desde</t>
  </si>
  <si>
    <t>AL 31 DE JULIO DE 2024</t>
  </si>
  <si>
    <t>Gasto del Periodo</t>
  </si>
  <si>
    <t>Gasto del Año 2024  Cuenta 5.1.2.06.</t>
  </si>
  <si>
    <t>Efectivo en cuentas corrientes</t>
  </si>
  <si>
    <t>Efectivo en cuentas de Caja Unica</t>
  </si>
  <si>
    <t>Efectivo en cajas Chicas</t>
  </si>
  <si>
    <t>revisar</t>
  </si>
  <si>
    <t>Datos de balanza</t>
  </si>
  <si>
    <t>Datos de balanza agosto 2024</t>
  </si>
  <si>
    <t>Tecle Manual Cadena Doble 5 TON TRUPER 16828</t>
  </si>
  <si>
    <t>Resumen</t>
  </si>
  <si>
    <t>Total Equipo de Comunicación Telefonso</t>
  </si>
  <si>
    <t>Proyector audiovisual Marca Epson Modelo: PowerLite X24+</t>
  </si>
  <si>
    <t>este caudo no esta relacionado con el resumen</t>
  </si>
  <si>
    <t>Total</t>
  </si>
  <si>
    <t>LISTO</t>
  </si>
  <si>
    <t xml:space="preserve">LISTO </t>
  </si>
  <si>
    <t>FALTA</t>
  </si>
  <si>
    <t>Bienes intangibles no concesionados</t>
  </si>
  <si>
    <t>Saldo Activo</t>
  </si>
  <si>
    <t>Saldo Balance Comprobación 1.1.9.01.01.01.</t>
  </si>
  <si>
    <t>SEC</t>
  </si>
  <si>
    <t>Asiento de ajuste mes de JUNIO</t>
  </si>
  <si>
    <t>Terminó en febrero 2024</t>
  </si>
  <si>
    <t>Se procede con asiento de ajuste para conciliar la cuenta 119.01.01.01  contra el monto según  auxiliar . Lo anterior ya que existe esa diferencia entre  el saldo activo o monmto por devengar con tra el saldo de la cuenta . La diferencia según revision es del periodo anterio  ya que se reviso lo devengado en el periodo actual contra la cuenta y esta correcto</t>
  </si>
  <si>
    <t>SOLO VEHICULOS</t>
  </si>
  <si>
    <r>
      <rPr>
        <b/>
        <sz val="8"/>
        <color rgb="FFFF0000"/>
        <rFont val="Arial Narrow"/>
        <family val="2"/>
      </rPr>
      <t>*</t>
    </r>
    <r>
      <rPr>
        <b/>
        <sz val="8"/>
        <color theme="1"/>
        <rFont val="Arial Narrow"/>
        <family val="2"/>
      </rPr>
      <t xml:space="preserve"> Sumas devengadas menores al monto mensual debido a que se pagó a mitad de mes.</t>
    </r>
    <r>
      <rPr>
        <sz val="8"/>
        <color theme="1"/>
        <rFont val="Arial Narrow"/>
        <family val="2"/>
      </rPr>
      <t xml:space="preserve">
</t>
    </r>
    <r>
      <rPr>
        <b/>
        <sz val="8"/>
        <color rgb="FFFF0000"/>
        <rFont val="Arial Narrow"/>
        <family val="2"/>
      </rPr>
      <t>**</t>
    </r>
    <r>
      <rPr>
        <b/>
        <sz val="8"/>
        <color theme="1"/>
        <rFont val="Arial Narrow"/>
        <family val="2"/>
      </rPr>
      <t xml:space="preserve"> Primas pagadas en el periodo 20224 de enero a abril</t>
    </r>
  </si>
  <si>
    <t>solo vehiculos</t>
  </si>
  <si>
    <t>Detalle de las polizas de riesgos de trabajo registrados</t>
  </si>
  <si>
    <t>GASTO MENSUAL DIFERIDO AÑO 2024  5.1.2.06. AGOSTO 2024</t>
  </si>
  <si>
    <t>CUENTA (REPORTAR MÁXIMO A NIVEL 8)</t>
  </si>
  <si>
    <t>SALDO INICIAL</t>
  </si>
  <si>
    <t>DEBITOS PERIODO</t>
  </si>
  <si>
    <t>CREDITOS PERIODO</t>
  </si>
  <si>
    <t>SALDO FINAL</t>
  </si>
  <si>
    <t>5.1.2.06.</t>
  </si>
  <si>
    <t>Seguros, reaseguros y otras obligaciones</t>
  </si>
  <si>
    <t>5.1.2.06.01.</t>
  </si>
  <si>
    <t>Seguros</t>
  </si>
  <si>
    <t>BALANZA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</si>
  <si>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</si>
  <si>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</si>
  <si>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</si>
  <si>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</si>
  <si>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</si>
  <si>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</si>
  <si>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</si>
  <si>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</si>
  <si>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Primas y gastos de seguros a devengar c/p A AGOSTO 2024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</si>
  <si>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</si>
  <si>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</si>
  <si>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</si>
  <si>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</si>
  <si>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</si>
  <si>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</si>
  <si>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</si>
  <si>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1.1.9.01.01.01.0.</t>
  </si>
  <si>
    <t>1.1.9.01.01.01.0.99999</t>
  </si>
  <si>
    <t>Datos de balanza setiembre 2024</t>
  </si>
  <si>
    <t>DETALLE DE INVENTARIOS 
COMPARATIVO AL 30/09/2024-30/09/2023</t>
  </si>
  <si>
    <t>no se pone</t>
  </si>
  <si>
    <t>revisado</t>
  </si>
  <si>
    <t>revisar periodo actual</t>
  </si>
  <si>
    <t>LISTO LOS DOS PERIODOS</t>
  </si>
  <si>
    <t>Desembolso Junio 2024</t>
  </si>
  <si>
    <t>Pagos mes de Julio</t>
  </si>
  <si>
    <t>Pagos mes de Abril</t>
  </si>
  <si>
    <t>Pagos mes de Enero</t>
  </si>
  <si>
    <t>Saldo al 30-09-2024</t>
  </si>
  <si>
    <t>setiembre 2023</t>
  </si>
  <si>
    <t>setiembre 2024</t>
  </si>
  <si>
    <t>pendiente</t>
  </si>
  <si>
    <t>REVISAR    PORQUE ESTA EN COLONES</t>
  </si>
  <si>
    <t>dato en MILES</t>
  </si>
  <si>
    <t>SALDO DE DEUDA PUBLICA</t>
  </si>
  <si>
    <t>PARA NOTA 86</t>
  </si>
  <si>
    <t>PARA NOTA 85</t>
  </si>
  <si>
    <t>SUPERAVIT/ DEFICIT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</si>
</sst>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₡&quot;#,##0.00;\-&quot;₡&quot;#,##0.00"/>
    <numFmt numFmtId="8" formatCode="&quot;₡&quot;#,##0.00;[Red]\-&quot;₡&quot;#,##0.00"/>
    <numFmt numFmtId="41" formatCode="_-* #,##0_-;\-* #,##0_-;_-* &quot;-&quot;_-;_-@_-"/>
    <numFmt numFmtId="43" formatCode="_-* #,##0.00_-;\-* #,##0.00_-;_-* &quot;-&quot;??_-;_-@_-"/>
    <numFmt numFmtId="164" formatCode="[$-140A]General"/>
    <numFmt numFmtId="165" formatCode="[$₡]#,##0.00"/>
    <numFmt numFmtId="166" formatCode="&quot;₡&quot;#,##0.00"/>
    <numFmt numFmtId="167" formatCode="#,##0.00_ ;[Red]\-#,##0.00\ "/>
    <numFmt numFmtId="168" formatCode="#,##0.00_ ;\-#,##0.00\ "/>
    <numFmt numFmtId="169" formatCode="_-* #,##0.0_-;\-* #,##0.0_-;_-* &quot;-&quot;??_-;_-@_-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9C6500"/>
      <name val="Calibri"/>
      <family val="2"/>
      <scheme val="minor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b/>
      <sz val="9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rgb="FFFFFFFF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FFFF"/>
      <name val="Calibri"/>
      <family val="2"/>
      <scheme val="minor"/>
    </font>
    <font>
      <sz val="9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9"/>
      <color theme="0"/>
      <name val="Arial Narrow"/>
      <family val="2"/>
    </font>
    <font>
      <sz val="8"/>
      <name val="Arial Narrow"/>
      <family val="2"/>
    </font>
    <font>
      <sz val="9"/>
      <color rgb="FFFF0000"/>
      <name val="Arial Narrow"/>
      <family val="2"/>
    </font>
    <font>
      <b/>
      <sz val="9"/>
      <color rgb="FF000000"/>
      <name val="Arial"/>
      <family val="2"/>
    </font>
    <font>
      <sz val="18"/>
      <color theme="1"/>
      <name val="Calibri"/>
      <family val="2"/>
      <scheme val="minor"/>
    </font>
    <font>
      <sz val="10"/>
      <color rgb="FF676A6C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 Narrow"/>
      <family val="2"/>
    </font>
    <font>
      <sz val="10"/>
      <color theme="1"/>
      <name val="Courier New"/>
      <family val="3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Courier New"/>
      <family val="3"/>
    </font>
    <font>
      <b/>
      <sz val="9"/>
      <color rgb="FFFF0000"/>
      <name val="Arial Narrow"/>
      <family val="2"/>
    </font>
    <font>
      <b/>
      <sz val="8"/>
      <color theme="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609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164" fontId="30" fillId="0" borderId="0" applyBorder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1">
    <xf numFmtId="0" fontId="0" fillId="0" borderId="0" xfId="0"/>
    <xf numFmtId="0" fontId="17" fillId="33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vertical="center" wrapText="1"/>
    </xf>
    <xf numFmtId="10" fontId="18" fillId="34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18" fillId="34" borderId="13" xfId="0" applyNumberFormat="1" applyFont="1" applyFill="1" applyBorder="1" applyAlignment="1">
      <alignment horizontal="right" vertical="center" wrapText="1"/>
    </xf>
    <xf numFmtId="10" fontId="18" fillId="34" borderId="11" xfId="0" applyNumberFormat="1" applyFont="1" applyFill="1" applyBorder="1" applyAlignment="1">
      <alignment horizontal="right" vertical="center" wrapText="1"/>
    </xf>
    <xf numFmtId="0" fontId="17" fillId="33" borderId="18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vertical="center" wrapText="1"/>
    </xf>
    <xf numFmtId="0" fontId="23" fillId="33" borderId="11" xfId="0" applyFont="1" applyFill="1" applyBorder="1" applyAlignment="1">
      <alignment horizontal="center" vertical="center" wrapText="1"/>
    </xf>
    <xf numFmtId="8" fontId="18" fillId="34" borderId="11" xfId="0" applyNumberFormat="1" applyFont="1" applyFill="1" applyBorder="1" applyAlignment="1">
      <alignment horizontal="right" vertical="center" wrapText="1"/>
    </xf>
    <xf numFmtId="10" fontId="18" fillId="34" borderId="0" xfId="0" applyNumberFormat="1" applyFont="1" applyFill="1" applyAlignment="1">
      <alignment horizontal="right" vertical="center" wrapText="1"/>
    </xf>
    <xf numFmtId="10" fontId="18" fillId="34" borderId="28" xfId="0" applyNumberFormat="1" applyFont="1" applyFill="1" applyBorder="1" applyAlignment="1">
      <alignment horizontal="right" vertical="center" wrapText="1"/>
    </xf>
    <xf numFmtId="10" fontId="18" fillId="34" borderId="30" xfId="0" applyNumberFormat="1" applyFont="1" applyFill="1" applyBorder="1" applyAlignment="1">
      <alignment horizontal="right" vertical="center" wrapText="1"/>
    </xf>
    <xf numFmtId="0" fontId="17" fillId="40" borderId="19" xfId="0" applyFont="1" applyFill="1" applyBorder="1" applyAlignment="1">
      <alignment horizontal="center" vertical="center" wrapText="1"/>
    </xf>
    <xf numFmtId="10" fontId="25" fillId="0" borderId="25" xfId="0" applyNumberFormat="1" applyFont="1" applyBorder="1" applyAlignment="1">
      <alignment horizontal="center" vertical="center"/>
    </xf>
    <xf numFmtId="4" fontId="24" fillId="0" borderId="0" xfId="0" applyNumberFormat="1" applyFont="1"/>
    <xf numFmtId="0" fontId="31" fillId="0" borderId="1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3" fillId="0" borderId="31" xfId="0" applyFont="1" applyBorder="1" applyAlignment="1">
      <alignment horizontal="justify" vertical="top" wrapText="1"/>
    </xf>
    <xf numFmtId="0" fontId="31" fillId="43" borderId="12" xfId="0" applyFont="1" applyFill="1" applyBorder="1" applyAlignment="1">
      <alignment horizontal="center" vertical="top" wrapText="1"/>
    </xf>
    <xf numFmtId="0" fontId="34" fillId="43" borderId="13" xfId="0" applyFont="1" applyFill="1" applyBorder="1" applyAlignment="1">
      <alignment vertical="top" wrapText="1"/>
    </xf>
    <xf numFmtId="0" fontId="34" fillId="43" borderId="31" xfId="0" applyFont="1" applyFill="1" applyBorder="1" applyAlignment="1">
      <alignment horizontal="justify" vertical="top" wrapText="1"/>
    </xf>
    <xf numFmtId="43" fontId="35" fillId="0" borderId="20" xfId="36" applyFont="1" applyBorder="1"/>
    <xf numFmtId="43" fontId="35" fillId="0" borderId="21" xfId="36" applyFont="1" applyBorder="1"/>
    <xf numFmtId="0" fontId="36" fillId="39" borderId="24" xfId="0" applyFont="1" applyFill="1" applyBorder="1" applyAlignment="1">
      <alignment horizontal="center" vertical="center" wrapText="1"/>
    </xf>
    <xf numFmtId="49" fontId="12" fillId="38" borderId="18" xfId="0" applyNumberFormat="1" applyFont="1" applyFill="1" applyBorder="1"/>
    <xf numFmtId="0" fontId="0" fillId="0" borderId="36" xfId="0" applyBorder="1"/>
    <xf numFmtId="49" fontId="12" fillId="38" borderId="32" xfId="0" applyNumberFormat="1" applyFont="1" applyFill="1" applyBorder="1" applyAlignment="1">
      <alignment horizontal="center"/>
    </xf>
    <xf numFmtId="0" fontId="38" fillId="0" borderId="0" xfId="0" applyFont="1"/>
    <xf numFmtId="1" fontId="38" fillId="0" borderId="22" xfId="0" applyNumberFormat="1" applyFont="1" applyBorder="1"/>
    <xf numFmtId="0" fontId="38" fillId="0" borderId="22" xfId="0" applyFont="1" applyBorder="1" applyAlignment="1">
      <alignment wrapText="1"/>
    </xf>
    <xf numFmtId="4" fontId="38" fillId="35" borderId="16" xfId="0" applyNumberFormat="1" applyFont="1" applyFill="1" applyBorder="1"/>
    <xf numFmtId="4" fontId="38" fillId="0" borderId="22" xfId="0" applyNumberFormat="1" applyFont="1" applyBorder="1"/>
    <xf numFmtId="4" fontId="38" fillId="0" borderId="43" xfId="0" applyNumberFormat="1" applyFont="1" applyBorder="1"/>
    <xf numFmtId="49" fontId="38" fillId="0" borderId="22" xfId="0" applyNumberFormat="1" applyFont="1" applyBorder="1"/>
    <xf numFmtId="49" fontId="38" fillId="0" borderId="22" xfId="0" applyNumberFormat="1" applyFont="1" applyBorder="1" applyAlignment="1">
      <alignment wrapText="1"/>
    </xf>
    <xf numFmtId="0" fontId="39" fillId="37" borderId="10" xfId="0" applyFont="1" applyFill="1" applyBorder="1" applyAlignment="1">
      <alignment horizontal="center" vertical="center"/>
    </xf>
    <xf numFmtId="0" fontId="39" fillId="37" borderId="10" xfId="0" applyFont="1" applyFill="1" applyBorder="1" applyAlignment="1">
      <alignment horizontal="center" vertical="center" wrapText="1"/>
    </xf>
    <xf numFmtId="49" fontId="37" fillId="36" borderId="10" xfId="0" applyNumberFormat="1" applyFont="1" applyFill="1" applyBorder="1"/>
    <xf numFmtId="49" fontId="37" fillId="36" borderId="10" xfId="0" applyNumberFormat="1" applyFont="1" applyFill="1" applyBorder="1" applyAlignment="1">
      <alignment wrapText="1"/>
    </xf>
    <xf numFmtId="0" fontId="24" fillId="0" borderId="48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39" fillId="37" borderId="41" xfId="0" applyFont="1" applyFill="1" applyBorder="1" applyAlignment="1">
      <alignment horizontal="center" vertical="center"/>
    </xf>
    <xf numFmtId="0" fontId="39" fillId="37" borderId="49" xfId="0" applyFont="1" applyFill="1" applyBorder="1" applyAlignment="1">
      <alignment horizontal="center" vertical="center"/>
    </xf>
    <xf numFmtId="0" fontId="39" fillId="37" borderId="50" xfId="0" applyFont="1" applyFill="1" applyBorder="1" applyAlignment="1">
      <alignment horizontal="center" vertical="center" wrapText="1"/>
    </xf>
    <xf numFmtId="0" fontId="18" fillId="34" borderId="26" xfId="0" applyFont="1" applyFill="1" applyBorder="1" applyAlignment="1">
      <alignment vertical="center"/>
    </xf>
    <xf numFmtId="0" fontId="18" fillId="34" borderId="29" xfId="0" applyFont="1" applyFill="1" applyBorder="1" applyAlignment="1">
      <alignment vertical="center"/>
    </xf>
    <xf numFmtId="0" fontId="18" fillId="34" borderId="37" xfId="0" applyFont="1" applyFill="1" applyBorder="1" applyAlignment="1">
      <alignment vertical="center"/>
    </xf>
    <xf numFmtId="4" fontId="28" fillId="35" borderId="38" xfId="0" applyNumberFormat="1" applyFont="1" applyFill="1" applyBorder="1" applyAlignment="1">
      <alignment horizontal="right" vertical="center"/>
    </xf>
    <xf numFmtId="0" fontId="18" fillId="34" borderId="17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23" xfId="0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4" fontId="24" fillId="0" borderId="30" xfId="0" applyNumberFormat="1" applyFont="1" applyBorder="1" applyAlignment="1">
      <alignment vertical="center" wrapText="1"/>
    </xf>
    <xf numFmtId="4" fontId="24" fillId="0" borderId="46" xfId="0" applyNumberFormat="1" applyFont="1" applyBorder="1" applyAlignment="1">
      <alignment vertical="center" wrapText="1"/>
    </xf>
    <xf numFmtId="166" fontId="26" fillId="0" borderId="25" xfId="0" applyNumberFormat="1" applyFont="1" applyBorder="1" applyAlignment="1">
      <alignment vertical="center" wrapText="1"/>
    </xf>
    <xf numFmtId="0" fontId="37" fillId="42" borderId="18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justify" vertical="center" wrapText="1"/>
    </xf>
    <xf numFmtId="0" fontId="18" fillId="0" borderId="38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4" fontId="24" fillId="0" borderId="22" xfId="0" applyNumberFormat="1" applyFont="1" applyBorder="1"/>
    <xf numFmtId="0" fontId="24" fillId="0" borderId="0" xfId="0" applyFont="1"/>
    <xf numFmtId="49" fontId="44" fillId="39" borderId="10" xfId="0" quotePrefix="1" applyNumberFormat="1" applyFont="1" applyFill="1" applyBorder="1" applyAlignment="1">
      <alignment horizontal="center" vertical="center" wrapText="1"/>
    </xf>
    <xf numFmtId="1" fontId="44" fillId="39" borderId="10" xfId="0" quotePrefix="1" applyNumberFormat="1" applyFont="1" applyFill="1" applyBorder="1" applyAlignment="1">
      <alignment horizontal="center" vertical="center" wrapText="1"/>
    </xf>
    <xf numFmtId="4" fontId="24" fillId="35" borderId="22" xfId="0" applyNumberFormat="1" applyFont="1" applyFill="1" applyBorder="1" applyAlignment="1">
      <alignment wrapText="1"/>
    </xf>
    <xf numFmtId="1" fontId="24" fillId="35" borderId="22" xfId="0" applyNumberFormat="1" applyFont="1" applyFill="1" applyBorder="1" applyAlignment="1">
      <alignment horizontal="center"/>
    </xf>
    <xf numFmtId="4" fontId="24" fillId="35" borderId="22" xfId="0" applyNumberFormat="1" applyFont="1" applyFill="1" applyBorder="1"/>
    <xf numFmtId="0" fontId="24" fillId="0" borderId="22" xfId="0" applyFont="1" applyBorder="1" applyAlignment="1">
      <alignment wrapText="1"/>
    </xf>
    <xf numFmtId="4" fontId="24" fillId="35" borderId="12" xfId="0" applyNumberFormat="1" applyFont="1" applyFill="1" applyBorder="1"/>
    <xf numFmtId="0" fontId="26" fillId="0" borderId="10" xfId="0" applyFont="1" applyBorder="1" applyAlignment="1">
      <alignment wrapText="1"/>
    </xf>
    <xf numFmtId="1" fontId="26" fillId="35" borderId="10" xfId="0" applyNumberFormat="1" applyFont="1" applyFill="1" applyBorder="1" applyAlignment="1">
      <alignment horizontal="center"/>
    </xf>
    <xf numFmtId="4" fontId="26" fillId="35" borderId="10" xfId="0" applyNumberFormat="1" applyFont="1" applyFill="1" applyBorder="1"/>
    <xf numFmtId="4" fontId="24" fillId="45" borderId="22" xfId="0" applyNumberFormat="1" applyFont="1" applyFill="1" applyBorder="1"/>
    <xf numFmtId="4" fontId="24" fillId="35" borderId="18" xfId="0" applyNumberFormat="1" applyFont="1" applyFill="1" applyBorder="1" applyAlignment="1">
      <alignment wrapText="1"/>
    </xf>
    <xf numFmtId="4" fontId="24" fillId="35" borderId="12" xfId="0" applyNumberFormat="1" applyFont="1" applyFill="1" applyBorder="1" applyAlignment="1">
      <alignment wrapText="1"/>
    </xf>
    <xf numFmtId="0" fontId="24" fillId="35" borderId="22" xfId="0" applyFont="1" applyFill="1" applyBorder="1" applyAlignment="1">
      <alignment horizontal="center" wrapText="1"/>
    </xf>
    <xf numFmtId="1" fontId="24" fillId="35" borderId="12" xfId="0" applyNumberFormat="1" applyFont="1" applyFill="1" applyBorder="1" applyAlignment="1">
      <alignment horizontal="center"/>
    </xf>
    <xf numFmtId="4" fontId="24" fillId="35" borderId="10" xfId="0" applyNumberFormat="1" applyFont="1" applyFill="1" applyBorder="1" applyAlignment="1">
      <alignment horizontal="center"/>
    </xf>
    <xf numFmtId="4" fontId="24" fillId="0" borderId="10" xfId="0" applyNumberFormat="1" applyFont="1" applyBorder="1"/>
    <xf numFmtId="4" fontId="24" fillId="35" borderId="26" xfId="0" applyNumberFormat="1" applyFont="1" applyFill="1" applyBorder="1" applyAlignment="1">
      <alignment wrapText="1"/>
    </xf>
    <xf numFmtId="4" fontId="24" fillId="35" borderId="18" xfId="0" applyNumberFormat="1" applyFont="1" applyFill="1" applyBorder="1"/>
    <xf numFmtId="4" fontId="24" fillId="35" borderId="27" xfId="0" applyNumberFormat="1" applyFont="1" applyFill="1" applyBorder="1"/>
    <xf numFmtId="4" fontId="24" fillId="35" borderId="37" xfId="0" applyNumberFormat="1" applyFont="1" applyFill="1" applyBorder="1" applyAlignment="1">
      <alignment wrapText="1"/>
    </xf>
    <xf numFmtId="4" fontId="24" fillId="35" borderId="38" xfId="0" applyNumberFormat="1" applyFont="1" applyFill="1" applyBorder="1"/>
    <xf numFmtId="0" fontId="24" fillId="35" borderId="18" xfId="0" applyFont="1" applyFill="1" applyBorder="1" applyAlignment="1">
      <alignment horizontal="center" wrapText="1"/>
    </xf>
    <xf numFmtId="10" fontId="26" fillId="0" borderId="10" xfId="1" applyNumberFormat="1" applyFont="1" applyBorder="1"/>
    <xf numFmtId="0" fontId="18" fillId="0" borderId="2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" fontId="24" fillId="0" borderId="12" xfId="0" applyNumberFormat="1" applyFont="1" applyBorder="1"/>
    <xf numFmtId="10" fontId="24" fillId="0" borderId="22" xfId="1" applyNumberFormat="1" applyFont="1" applyBorder="1"/>
    <xf numFmtId="10" fontId="24" fillId="0" borderId="12" xfId="1" applyNumberFormat="1" applyFont="1" applyBorder="1"/>
    <xf numFmtId="0" fontId="46" fillId="37" borderId="53" xfId="0" applyFont="1" applyFill="1" applyBorder="1" applyAlignment="1">
      <alignment horizontal="center" vertical="center"/>
    </xf>
    <xf numFmtId="0" fontId="46" fillId="37" borderId="53" xfId="0" applyFont="1" applyFill="1" applyBorder="1" applyAlignment="1">
      <alignment horizontal="center" vertical="center" wrapText="1"/>
    </xf>
    <xf numFmtId="4" fontId="26" fillId="0" borderId="10" xfId="0" applyNumberFormat="1" applyFont="1" applyBorder="1"/>
    <xf numFmtId="0" fontId="45" fillId="0" borderId="31" xfId="0" applyFont="1" applyBorder="1" applyAlignment="1">
      <alignment horizontal="center"/>
    </xf>
    <xf numFmtId="166" fontId="26" fillId="0" borderId="12" xfId="0" applyNumberFormat="1" applyFont="1" applyBorder="1"/>
    <xf numFmtId="10" fontId="29" fillId="0" borderId="52" xfId="1" applyNumberFormat="1" applyFont="1" applyFill="1" applyBorder="1" applyAlignment="1" applyProtection="1">
      <alignment horizontal="right" vertical="center"/>
      <protection hidden="1"/>
    </xf>
    <xf numFmtId="0" fontId="24" fillId="0" borderId="18" xfId="0" applyFont="1" applyBorder="1" applyAlignment="1" applyProtection="1">
      <alignment horizontal="left" vertical="center"/>
      <protection hidden="1"/>
    </xf>
    <xf numFmtId="0" fontId="24" fillId="0" borderId="12" xfId="0" applyFont="1" applyBorder="1" applyAlignment="1" applyProtection="1">
      <alignment horizontal="left" vertical="center"/>
      <protection hidden="1"/>
    </xf>
    <xf numFmtId="0" fontId="28" fillId="0" borderId="18" xfId="0" applyFont="1" applyBorder="1" applyAlignment="1" applyProtection="1">
      <alignment horizontal="left" vertical="center" wrapText="1"/>
      <protection hidden="1"/>
    </xf>
    <xf numFmtId="0" fontId="28" fillId="0" borderId="12" xfId="0" applyFont="1" applyBorder="1" applyAlignment="1" applyProtection="1">
      <alignment horizontal="left" vertical="center" wrapText="1"/>
      <protection hidden="1"/>
    </xf>
    <xf numFmtId="10" fontId="28" fillId="0" borderId="18" xfId="1" applyNumberFormat="1" applyFont="1" applyFill="1" applyBorder="1" applyAlignment="1" applyProtection="1">
      <alignment horizontal="right" vertical="center"/>
      <protection hidden="1"/>
    </xf>
    <xf numFmtId="10" fontId="28" fillId="0" borderId="12" xfId="1" applyNumberFormat="1" applyFont="1" applyFill="1" applyBorder="1" applyAlignment="1" applyProtection="1">
      <alignment horizontal="right" vertical="center"/>
      <protection hidden="1"/>
    </xf>
    <xf numFmtId="0" fontId="26" fillId="0" borderId="18" xfId="0" applyFont="1" applyBorder="1"/>
    <xf numFmtId="0" fontId="24" fillId="0" borderId="18" xfId="0" applyFont="1" applyBorder="1"/>
    <xf numFmtId="0" fontId="45" fillId="0" borderId="0" xfId="0" applyFont="1" applyAlignment="1">
      <alignment horizontal="center"/>
    </xf>
    <xf numFmtId="166" fontId="26" fillId="0" borderId="0" xfId="0" applyNumberFormat="1" applyFont="1"/>
    <xf numFmtId="10" fontId="29" fillId="0" borderId="0" xfId="1" applyNumberFormat="1" applyFont="1" applyFill="1" applyBorder="1" applyAlignment="1" applyProtection="1">
      <alignment horizontal="right" vertical="center"/>
      <protection hidden="1"/>
    </xf>
    <xf numFmtId="0" fontId="26" fillId="0" borderId="10" xfId="0" applyFont="1" applyBorder="1" applyAlignment="1">
      <alignment horizontal="center"/>
    </xf>
    <xf numFmtId="0" fontId="0" fillId="0" borderId="10" xfId="0" applyBorder="1"/>
    <xf numFmtId="166" fontId="26" fillId="0" borderId="10" xfId="0" applyNumberFormat="1" applyFont="1" applyBorder="1"/>
    <xf numFmtId="166" fontId="18" fillId="34" borderId="13" xfId="0" applyNumberFormat="1" applyFont="1" applyFill="1" applyBorder="1" applyAlignment="1">
      <alignment horizontal="right" vertical="center" wrapText="1"/>
    </xf>
    <xf numFmtId="0" fontId="17" fillId="33" borderId="22" xfId="0" applyFont="1" applyFill="1" applyBorder="1" applyAlignment="1">
      <alignment horizontal="center" vertical="center" wrapText="1"/>
    </xf>
    <xf numFmtId="0" fontId="17" fillId="33" borderId="13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vertical="center" wrapText="1"/>
    </xf>
    <xf numFmtId="4" fontId="18" fillId="34" borderId="0" xfId="0" applyNumberFormat="1" applyFont="1" applyFill="1" applyAlignment="1">
      <alignment horizontal="right" vertical="center" wrapText="1"/>
    </xf>
    <xf numFmtId="0" fontId="17" fillId="33" borderId="19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4" fontId="24" fillId="34" borderId="48" xfId="0" applyNumberFormat="1" applyFont="1" applyFill="1" applyBorder="1" applyAlignment="1">
      <alignment horizontal="right" wrapText="1"/>
    </xf>
    <xf numFmtId="0" fontId="17" fillId="40" borderId="47" xfId="0" applyFont="1" applyFill="1" applyBorder="1" applyAlignment="1">
      <alignment horizontal="center" vertical="center" wrapText="1"/>
    </xf>
    <xf numFmtId="165" fontId="21" fillId="41" borderId="48" xfId="44" applyNumberFormat="1" applyFont="1" applyFill="1" applyBorder="1" applyAlignment="1" applyProtection="1">
      <alignment horizontal="right" vertical="center"/>
      <protection hidden="1"/>
    </xf>
    <xf numFmtId="43" fontId="0" fillId="0" borderId="0" xfId="0" applyNumberFormat="1"/>
    <xf numFmtId="4" fontId="24" fillId="35" borderId="10" xfId="0" applyNumberFormat="1" applyFont="1" applyFill="1" applyBorder="1" applyAlignment="1">
      <alignment wrapText="1"/>
    </xf>
    <xf numFmtId="4" fontId="25" fillId="0" borderId="0" xfId="0" applyNumberFormat="1" applyFont="1"/>
    <xf numFmtId="0" fontId="26" fillId="0" borderId="0" xfId="0" applyFont="1"/>
    <xf numFmtId="4" fontId="26" fillId="0" borderId="22" xfId="0" applyNumberFormat="1" applyFont="1" applyBorder="1"/>
    <xf numFmtId="10" fontId="26" fillId="0" borderId="0" xfId="1" applyNumberFormat="1" applyFont="1" applyBorder="1"/>
    <xf numFmtId="4" fontId="26" fillId="0" borderId="0" xfId="0" applyNumberFormat="1" applyFont="1"/>
    <xf numFmtId="0" fontId="26" fillId="0" borderId="22" xfId="0" applyFont="1" applyBorder="1" applyAlignment="1">
      <alignment horizontal="center"/>
    </xf>
    <xf numFmtId="10" fontId="26" fillId="0" borderId="22" xfId="1" applyNumberFormat="1" applyFont="1" applyBorder="1"/>
    <xf numFmtId="166" fontId="24" fillId="35" borderId="22" xfId="0" applyNumberFormat="1" applyFont="1" applyFill="1" applyBorder="1"/>
    <xf numFmtId="166" fontId="24" fillId="0" borderId="22" xfId="0" applyNumberFormat="1" applyFont="1" applyBorder="1"/>
    <xf numFmtId="0" fontId="20" fillId="0" borderId="22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/>
    </xf>
    <xf numFmtId="10" fontId="24" fillId="0" borderId="22" xfId="1" quotePrefix="1" applyNumberFormat="1" applyFont="1" applyBorder="1" applyAlignment="1">
      <alignment horizontal="right"/>
    </xf>
    <xf numFmtId="10" fontId="24" fillId="0" borderId="22" xfId="1" applyNumberFormat="1" applyFont="1" applyBorder="1" applyAlignment="1">
      <alignment horizontal="right"/>
    </xf>
    <xf numFmtId="166" fontId="24" fillId="35" borderId="22" xfId="0" applyNumberFormat="1" applyFont="1" applyFill="1" applyBorder="1" applyAlignment="1">
      <alignment horizontal="right"/>
    </xf>
    <xf numFmtId="166" fontId="18" fillId="41" borderId="18" xfId="44" applyNumberFormat="1" applyFont="1" applyFill="1" applyBorder="1" applyAlignment="1" applyProtection="1">
      <alignment horizontal="right" vertical="center"/>
      <protection hidden="1"/>
    </xf>
    <xf numFmtId="0" fontId="18" fillId="34" borderId="55" xfId="0" applyFont="1" applyFill="1" applyBorder="1" applyAlignment="1">
      <alignment vertical="center"/>
    </xf>
    <xf numFmtId="0" fontId="18" fillId="34" borderId="31" xfId="0" applyFont="1" applyFill="1" applyBorder="1" applyAlignment="1">
      <alignment vertical="center" wrapText="1"/>
    </xf>
    <xf numFmtId="4" fontId="24" fillId="0" borderId="48" xfId="0" applyNumberFormat="1" applyFont="1" applyBorder="1" applyAlignment="1">
      <alignment vertical="center" wrapText="1"/>
    </xf>
    <xf numFmtId="0" fontId="15" fillId="0" borderId="56" xfId="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vertical="center" wrapText="1"/>
    </xf>
    <xf numFmtId="0" fontId="39" fillId="37" borderId="47" xfId="0" applyFont="1" applyFill="1" applyBorder="1" applyAlignment="1">
      <alignment horizontal="center" vertical="center"/>
    </xf>
    <xf numFmtId="0" fontId="39" fillId="37" borderId="57" xfId="0" applyFont="1" applyFill="1" applyBorder="1" applyAlignment="1">
      <alignment horizontal="center" vertical="center"/>
    </xf>
    <xf numFmtId="0" fontId="39" fillId="37" borderId="58" xfId="0" applyFont="1" applyFill="1" applyBorder="1" applyAlignment="1">
      <alignment horizontal="center" vertical="center" wrapText="1"/>
    </xf>
    <xf numFmtId="0" fontId="39" fillId="37" borderId="5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vertical="center" wrapText="1"/>
    </xf>
    <xf numFmtId="4" fontId="24" fillId="0" borderId="38" xfId="0" applyNumberFormat="1" applyFont="1" applyBorder="1" applyAlignment="1">
      <alignment vertical="center" wrapText="1"/>
    </xf>
    <xf numFmtId="0" fontId="0" fillId="35" borderId="0" xfId="0" applyFill="1"/>
    <xf numFmtId="4" fontId="24" fillId="35" borderId="0" xfId="0" applyNumberFormat="1" applyFont="1" applyFill="1"/>
    <xf numFmtId="4" fontId="26" fillId="45" borderId="18" xfId="0" applyNumberFormat="1" applyFont="1" applyFill="1" applyBorder="1"/>
    <xf numFmtId="1" fontId="24" fillId="45" borderId="22" xfId="0" applyNumberFormat="1" applyFont="1" applyFill="1" applyBorder="1" applyAlignment="1">
      <alignment horizontal="center"/>
    </xf>
    <xf numFmtId="1" fontId="26" fillId="45" borderId="18" xfId="0" applyNumberFormat="1" applyFont="1" applyFill="1" applyBorder="1" applyAlignment="1">
      <alignment horizontal="center"/>
    </xf>
    <xf numFmtId="1" fontId="26" fillId="45" borderId="10" xfId="0" applyNumberFormat="1" applyFont="1" applyFill="1" applyBorder="1" applyAlignment="1">
      <alignment horizontal="center"/>
    </xf>
    <xf numFmtId="4" fontId="26" fillId="45" borderId="10" xfId="0" applyNumberFormat="1" applyFont="1" applyFill="1" applyBorder="1"/>
    <xf numFmtId="4" fontId="26" fillId="35" borderId="27" xfId="0" applyNumberFormat="1" applyFont="1" applyFill="1" applyBorder="1" applyAlignment="1">
      <alignment horizontal="center"/>
    </xf>
    <xf numFmtId="1" fontId="26" fillId="35" borderId="27" xfId="0" applyNumberFormat="1" applyFont="1" applyFill="1" applyBorder="1" applyAlignment="1">
      <alignment horizontal="center"/>
    </xf>
    <xf numFmtId="4" fontId="26" fillId="35" borderId="38" xfId="0" applyNumberFormat="1" applyFont="1" applyFill="1" applyBorder="1" applyAlignment="1">
      <alignment horizontal="center"/>
    </xf>
    <xf numFmtId="1" fontId="26" fillId="35" borderId="38" xfId="0" applyNumberFormat="1" applyFont="1" applyFill="1" applyBorder="1" applyAlignment="1">
      <alignment horizontal="center"/>
    </xf>
    <xf numFmtId="4" fontId="24" fillId="0" borderId="38" xfId="0" applyNumberFormat="1" applyFont="1" applyBorder="1"/>
    <xf numFmtId="4" fontId="24" fillId="35" borderId="10" xfId="0" applyNumberFormat="1" applyFont="1" applyFill="1" applyBorder="1"/>
    <xf numFmtId="4" fontId="24" fillId="0" borderId="35" xfId="0" applyNumberFormat="1" applyFont="1" applyBorder="1"/>
    <xf numFmtId="0" fontId="18" fillId="0" borderId="10" xfId="0" applyFont="1" applyBorder="1" applyAlignment="1">
      <alignment horizontal="left" vertical="center" wrapText="1"/>
    </xf>
    <xf numFmtId="4" fontId="18" fillId="35" borderId="48" xfId="0" applyNumberFormat="1" applyFont="1" applyFill="1" applyBorder="1" applyAlignment="1">
      <alignment horizontal="right" vertical="center" wrapText="1"/>
    </xf>
    <xf numFmtId="4" fontId="18" fillId="34" borderId="48" xfId="0" applyNumberFormat="1" applyFont="1" applyFill="1" applyBorder="1" applyAlignment="1">
      <alignment horizontal="right" vertical="center" wrapText="1"/>
    </xf>
    <xf numFmtId="0" fontId="18" fillId="34" borderId="26" xfId="0" applyFont="1" applyFill="1" applyBorder="1" applyAlignment="1">
      <alignment vertical="center" wrapText="1"/>
    </xf>
    <xf numFmtId="166" fontId="24" fillId="34" borderId="27" xfId="0" applyNumberFormat="1" applyFont="1" applyFill="1" applyBorder="1" applyAlignment="1">
      <alignment horizontal="right" wrapText="1"/>
    </xf>
    <xf numFmtId="166" fontId="18" fillId="34" borderId="27" xfId="0" applyNumberFormat="1" applyFont="1" applyFill="1" applyBorder="1" applyAlignment="1">
      <alignment horizontal="right" vertical="center" wrapText="1"/>
    </xf>
    <xf numFmtId="0" fontId="18" fillId="34" borderId="29" xfId="0" applyFont="1" applyFill="1" applyBorder="1" applyAlignment="1">
      <alignment vertical="center" wrapText="1"/>
    </xf>
    <xf numFmtId="0" fontId="18" fillId="34" borderId="37" xfId="0" applyFont="1" applyFill="1" applyBorder="1" applyAlignment="1">
      <alignment vertical="center" wrapText="1"/>
    </xf>
    <xf numFmtId="4" fontId="18" fillId="34" borderId="38" xfId="0" applyNumberFormat="1" applyFont="1" applyFill="1" applyBorder="1" applyAlignment="1">
      <alignment horizontal="right" vertical="center" wrapText="1"/>
    </xf>
    <xf numFmtId="4" fontId="18" fillId="35" borderId="38" xfId="0" applyNumberFormat="1" applyFont="1" applyFill="1" applyBorder="1" applyAlignment="1">
      <alignment horizontal="right" vertical="center" wrapText="1"/>
    </xf>
    <xf numFmtId="10" fontId="18" fillId="34" borderId="4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46" fillId="37" borderId="61" xfId="0" applyFont="1" applyFill="1" applyBorder="1" applyAlignment="1">
      <alignment horizontal="center" vertical="center"/>
    </xf>
    <xf numFmtId="0" fontId="46" fillId="37" borderId="62" xfId="0" applyFont="1" applyFill="1" applyBorder="1" applyAlignment="1">
      <alignment horizontal="center" vertical="center"/>
    </xf>
    <xf numFmtId="0" fontId="46" fillId="37" borderId="62" xfId="0" applyFont="1" applyFill="1" applyBorder="1" applyAlignment="1">
      <alignment horizontal="center" vertical="center" wrapText="1"/>
    </xf>
    <xf numFmtId="0" fontId="46" fillId="37" borderId="63" xfId="0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horizontal="center"/>
    </xf>
    <xf numFmtId="10" fontId="29" fillId="0" borderId="25" xfId="1" applyNumberFormat="1" applyFont="1" applyFill="1" applyBorder="1" applyAlignment="1" applyProtection="1">
      <alignment horizontal="right" vertical="center"/>
      <protection hidden="1"/>
    </xf>
    <xf numFmtId="166" fontId="26" fillId="0" borderId="25" xfId="0" applyNumberFormat="1" applyFont="1" applyBorder="1"/>
    <xf numFmtId="0" fontId="38" fillId="0" borderId="22" xfId="0" applyFont="1" applyBorder="1"/>
    <xf numFmtId="0" fontId="18" fillId="0" borderId="43" xfId="0" applyFont="1" applyBorder="1"/>
    <xf numFmtId="0" fontId="18" fillId="0" borderId="44" xfId="0" applyFont="1" applyBorder="1" applyAlignment="1">
      <alignment wrapText="1"/>
    </xf>
    <xf numFmtId="10" fontId="18" fillId="34" borderId="22" xfId="0" applyNumberFormat="1" applyFont="1" applyFill="1" applyBorder="1" applyAlignment="1">
      <alignment horizontal="right" vertical="center" wrapText="1"/>
    </xf>
    <xf numFmtId="10" fontId="18" fillId="34" borderId="12" xfId="0" applyNumberFormat="1" applyFont="1" applyFill="1" applyBorder="1" applyAlignment="1">
      <alignment horizontal="right" vertical="center" wrapText="1"/>
    </xf>
    <xf numFmtId="0" fontId="38" fillId="0" borderId="12" xfId="0" applyFont="1" applyBorder="1"/>
    <xf numFmtId="0" fontId="37" fillId="0" borderId="10" xfId="0" applyFont="1" applyBorder="1"/>
    <xf numFmtId="0" fontId="20" fillId="0" borderId="36" xfId="0" applyFont="1" applyBorder="1"/>
    <xf numFmtId="10" fontId="20" fillId="34" borderId="10" xfId="0" applyNumberFormat="1" applyFont="1" applyFill="1" applyBorder="1" applyAlignment="1">
      <alignment horizontal="right" vertical="center" wrapText="1"/>
    </xf>
    <xf numFmtId="0" fontId="20" fillId="0" borderId="36" xfId="0" applyFont="1" applyBorder="1" applyAlignment="1">
      <alignment wrapText="1"/>
    </xf>
    <xf numFmtId="166" fontId="24" fillId="0" borderId="0" xfId="0" applyNumberFormat="1" applyFont="1" applyAlignment="1">
      <alignment vertical="center" wrapText="1"/>
    </xf>
    <xf numFmtId="4" fontId="35" fillId="0" borderId="0" xfId="0" applyNumberFormat="1" applyFont="1"/>
    <xf numFmtId="0" fontId="0" fillId="0" borderId="0" xfId="0" applyAlignment="1">
      <alignment wrapText="1"/>
    </xf>
    <xf numFmtId="1" fontId="24" fillId="0" borderId="22" xfId="0" applyNumberFormat="1" applyFont="1" applyBorder="1"/>
    <xf numFmtId="1" fontId="24" fillId="0" borderId="22" xfId="0" applyNumberFormat="1" applyFont="1" applyBorder="1" applyAlignment="1">
      <alignment vertical="center"/>
    </xf>
    <xf numFmtId="1" fontId="24" fillId="0" borderId="10" xfId="0" applyNumberFormat="1" applyFont="1" applyBorder="1" applyAlignment="1">
      <alignment vertical="center"/>
    </xf>
    <xf numFmtId="0" fontId="0" fillId="0" borderId="18" xfId="0" applyBorder="1"/>
    <xf numFmtId="1" fontId="24" fillId="0" borderId="10" xfId="0" applyNumberFormat="1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/>
    </xf>
    <xf numFmtId="166" fontId="24" fillId="0" borderId="10" xfId="0" applyNumberFormat="1" applyFont="1" applyBorder="1" applyAlignment="1">
      <alignment vertical="center"/>
    </xf>
    <xf numFmtId="0" fontId="49" fillId="37" borderId="41" xfId="0" applyFont="1" applyFill="1" applyBorder="1" applyAlignment="1">
      <alignment horizontal="center" vertical="center"/>
    </xf>
    <xf numFmtId="0" fontId="49" fillId="37" borderId="49" xfId="0" applyFont="1" applyFill="1" applyBorder="1" applyAlignment="1">
      <alignment horizontal="center" vertical="center"/>
    </xf>
    <xf numFmtId="0" fontId="49" fillId="37" borderId="50" xfId="0" applyFont="1" applyFill="1" applyBorder="1" applyAlignment="1">
      <alignment horizontal="center" vertical="center" wrapText="1"/>
    </xf>
    <xf numFmtId="0" fontId="49" fillId="37" borderId="40" xfId="0" applyFont="1" applyFill="1" applyBorder="1" applyAlignment="1">
      <alignment horizontal="center" vertical="center" wrapText="1"/>
    </xf>
    <xf numFmtId="0" fontId="21" fillId="34" borderId="45" xfId="0" applyFont="1" applyFill="1" applyBorder="1" applyAlignment="1">
      <alignment vertical="center"/>
    </xf>
    <xf numFmtId="0" fontId="21" fillId="34" borderId="45" xfId="0" applyFont="1" applyFill="1" applyBorder="1" applyAlignment="1">
      <alignment vertical="center" wrapText="1"/>
    </xf>
    <xf numFmtId="166" fontId="21" fillId="34" borderId="42" xfId="0" applyNumberFormat="1" applyFont="1" applyFill="1" applyBorder="1" applyAlignment="1">
      <alignment vertical="center" wrapText="1"/>
    </xf>
    <xf numFmtId="166" fontId="50" fillId="35" borderId="27" xfId="0" applyNumberFormat="1" applyFont="1" applyFill="1" applyBorder="1" applyAlignment="1">
      <alignment horizontal="right" vertical="center"/>
    </xf>
    <xf numFmtId="10" fontId="38" fillId="0" borderId="28" xfId="1" applyNumberFormat="1" applyFont="1" applyBorder="1"/>
    <xf numFmtId="0" fontId="21" fillId="34" borderId="33" xfId="0" applyFont="1" applyFill="1" applyBorder="1" applyAlignment="1">
      <alignment vertical="center"/>
    </xf>
    <xf numFmtId="0" fontId="21" fillId="34" borderId="33" xfId="0" applyFont="1" applyFill="1" applyBorder="1" applyAlignment="1">
      <alignment vertical="center" wrapText="1"/>
    </xf>
    <xf numFmtId="4" fontId="21" fillId="34" borderId="39" xfId="0" applyNumberFormat="1" applyFont="1" applyFill="1" applyBorder="1" applyAlignment="1">
      <alignment vertical="center" wrapText="1"/>
    </xf>
    <xf numFmtId="4" fontId="50" fillId="35" borderId="48" xfId="0" applyNumberFormat="1" applyFont="1" applyFill="1" applyBorder="1" applyAlignment="1">
      <alignment horizontal="right" vertical="center"/>
    </xf>
    <xf numFmtId="10" fontId="38" fillId="0" borderId="30" xfId="1" applyNumberFormat="1" applyFont="1" applyBorder="1"/>
    <xf numFmtId="0" fontId="21" fillId="34" borderId="17" xfId="0" applyFont="1" applyFill="1" applyBorder="1" applyAlignment="1">
      <alignment vertical="center"/>
    </xf>
    <xf numFmtId="0" fontId="21" fillId="34" borderId="17" xfId="0" applyFont="1" applyFill="1" applyBorder="1" applyAlignment="1">
      <alignment vertical="center" wrapText="1"/>
    </xf>
    <xf numFmtId="4" fontId="21" fillId="34" borderId="51" xfId="0" applyNumberFormat="1" applyFont="1" applyFill="1" applyBorder="1" applyAlignment="1">
      <alignment vertical="center" wrapText="1"/>
    </xf>
    <xf numFmtId="4" fontId="50" fillId="35" borderId="31" xfId="0" applyNumberFormat="1" applyFont="1" applyFill="1" applyBorder="1" applyAlignment="1">
      <alignment horizontal="right" vertical="center"/>
    </xf>
    <xf numFmtId="4" fontId="50" fillId="35" borderId="38" xfId="0" applyNumberFormat="1" applyFont="1" applyFill="1" applyBorder="1" applyAlignment="1">
      <alignment horizontal="right" vertical="center"/>
    </xf>
    <xf numFmtId="0" fontId="35" fillId="0" borderId="36" xfId="0" applyFont="1" applyBorder="1"/>
    <xf numFmtId="0" fontId="25" fillId="34" borderId="35" xfId="0" applyFont="1" applyFill="1" applyBorder="1" applyAlignment="1">
      <alignment horizontal="center" vertical="center" wrapText="1"/>
    </xf>
    <xf numFmtId="166" fontId="25" fillId="34" borderId="24" xfId="0" applyNumberFormat="1" applyFont="1" applyFill="1" applyBorder="1" applyAlignment="1">
      <alignment vertical="center" wrapText="1"/>
    </xf>
    <xf numFmtId="10" fontId="37" fillId="0" borderId="25" xfId="1" applyNumberFormat="1" applyFont="1" applyBorder="1"/>
    <xf numFmtId="0" fontId="46" fillId="46" borderId="64" xfId="0" applyFont="1" applyFill="1" applyBorder="1" applyAlignment="1">
      <alignment horizontal="center" vertical="center"/>
    </xf>
    <xf numFmtId="0" fontId="46" fillId="46" borderId="65" xfId="0" applyFont="1" applyFill="1" applyBorder="1" applyAlignment="1">
      <alignment horizontal="center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20" fillId="0" borderId="68" xfId="0" applyFont="1" applyBorder="1" applyAlignment="1">
      <alignment horizontal="center" vertical="center"/>
    </xf>
    <xf numFmtId="165" fontId="21" fillId="41" borderId="21" xfId="44" applyNumberFormat="1" applyFont="1" applyFill="1" applyBorder="1" applyAlignment="1" applyProtection="1">
      <alignment horizontal="right" vertical="center"/>
      <protection hidden="1"/>
    </xf>
    <xf numFmtId="0" fontId="46" fillId="37" borderId="61" xfId="0" applyFont="1" applyFill="1" applyBorder="1" applyAlignment="1">
      <alignment horizontal="center" vertical="center" wrapText="1"/>
    </xf>
    <xf numFmtId="3" fontId="24" fillId="45" borderId="18" xfId="0" applyNumberFormat="1" applyFont="1" applyFill="1" applyBorder="1" applyAlignment="1">
      <alignment horizontal="center"/>
    </xf>
    <xf numFmtId="3" fontId="24" fillId="45" borderId="22" xfId="0" applyNumberFormat="1" applyFont="1" applyFill="1" applyBorder="1" applyAlignment="1">
      <alignment horizontal="center"/>
    </xf>
    <xf numFmtId="3" fontId="24" fillId="45" borderId="12" xfId="0" applyNumberFormat="1" applyFont="1" applyFill="1" applyBorder="1" applyAlignment="1">
      <alignment horizontal="center"/>
    </xf>
    <xf numFmtId="0" fontId="15" fillId="45" borderId="54" xfId="0" applyFont="1" applyFill="1" applyBorder="1" applyAlignment="1">
      <alignment horizontal="center"/>
    </xf>
    <xf numFmtId="1" fontId="26" fillId="45" borderId="27" xfId="0" applyNumberFormat="1" applyFont="1" applyFill="1" applyBorder="1" applyAlignment="1">
      <alignment horizontal="center"/>
    </xf>
    <xf numFmtId="1" fontId="26" fillId="45" borderId="38" xfId="0" applyNumberFormat="1" applyFont="1" applyFill="1" applyBorder="1" applyAlignment="1">
      <alignment horizontal="center"/>
    </xf>
    <xf numFmtId="0" fontId="15" fillId="45" borderId="24" xfId="0" applyFont="1" applyFill="1" applyBorder="1" applyAlignment="1">
      <alignment horizontal="center"/>
    </xf>
    <xf numFmtId="4" fontId="24" fillId="45" borderId="18" xfId="0" applyNumberFormat="1" applyFont="1" applyFill="1" applyBorder="1"/>
    <xf numFmtId="4" fontId="24" fillId="45" borderId="12" xfId="0" applyNumberFormat="1" applyFont="1" applyFill="1" applyBorder="1"/>
    <xf numFmtId="4" fontId="26" fillId="45" borderId="54" xfId="0" applyNumberFormat="1" applyFont="1" applyFill="1" applyBorder="1"/>
    <xf numFmtId="4" fontId="24" fillId="45" borderId="27" xfId="0" applyNumberFormat="1" applyFont="1" applyFill="1" applyBorder="1"/>
    <xf numFmtId="4" fontId="24" fillId="45" borderId="38" xfId="0" applyNumberFormat="1" applyFont="1" applyFill="1" applyBorder="1"/>
    <xf numFmtId="4" fontId="24" fillId="45" borderId="10" xfId="0" applyNumberFormat="1" applyFont="1" applyFill="1" applyBorder="1"/>
    <xf numFmtId="4" fontId="26" fillId="45" borderId="24" xfId="0" applyNumberFormat="1" applyFont="1" applyFill="1" applyBorder="1"/>
    <xf numFmtId="4" fontId="26" fillId="45" borderId="60" xfId="0" applyNumberFormat="1" applyFont="1" applyFill="1" applyBorder="1"/>
    <xf numFmtId="4" fontId="24" fillId="45" borderId="28" xfId="0" applyNumberFormat="1" applyFont="1" applyFill="1" applyBorder="1"/>
    <xf numFmtId="4" fontId="24" fillId="45" borderId="11" xfId="0" applyNumberFormat="1" applyFont="1" applyFill="1" applyBorder="1"/>
    <xf numFmtId="4" fontId="26" fillId="45" borderId="25" xfId="0" applyNumberFormat="1" applyFont="1" applyFill="1" applyBorder="1"/>
    <xf numFmtId="4" fontId="51" fillId="47" borderId="10" xfId="0" applyNumberFormat="1" applyFont="1" applyFill="1" applyBorder="1" applyAlignment="1">
      <alignment wrapText="1"/>
    </xf>
    <xf numFmtId="4" fontId="52" fillId="47" borderId="10" xfId="0" applyNumberFormat="1" applyFont="1" applyFill="1" applyBorder="1"/>
    <xf numFmtId="1" fontId="51" fillId="47" borderId="10" xfId="0" applyNumberFormat="1" applyFont="1" applyFill="1" applyBorder="1" applyAlignment="1">
      <alignment horizontal="center"/>
    </xf>
    <xf numFmtId="4" fontId="51" fillId="47" borderId="10" xfId="0" applyNumberFormat="1" applyFont="1" applyFill="1" applyBorder="1"/>
    <xf numFmtId="0" fontId="26" fillId="45" borderId="36" xfId="0" applyFont="1" applyFill="1" applyBorder="1" applyAlignment="1">
      <alignment wrapText="1"/>
    </xf>
    <xf numFmtId="0" fontId="26" fillId="45" borderId="43" xfId="0" applyFont="1" applyFill="1" applyBorder="1" applyAlignment="1">
      <alignment wrapText="1"/>
    </xf>
    <xf numFmtId="0" fontId="26" fillId="45" borderId="18" xfId="0" applyFont="1" applyFill="1" applyBorder="1" applyAlignment="1">
      <alignment wrapText="1"/>
    </xf>
    <xf numFmtId="7" fontId="29" fillId="0" borderId="74" xfId="47" applyNumberFormat="1" applyFont="1" applyBorder="1" applyAlignment="1">
      <alignment horizontal="center"/>
    </xf>
    <xf numFmtId="10" fontId="24" fillId="0" borderId="10" xfId="1" applyNumberFormat="1" applyFont="1" applyBorder="1" applyAlignment="1">
      <alignment vertical="center"/>
    </xf>
    <xf numFmtId="4" fontId="0" fillId="0" borderId="16" xfId="0" applyNumberFormat="1" applyBorder="1"/>
    <xf numFmtId="0" fontId="24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vertical="center"/>
    </xf>
    <xf numFmtId="0" fontId="24" fillId="0" borderId="80" xfId="0" applyFont="1" applyBorder="1" applyAlignment="1">
      <alignment horizontal="left" vertical="center" wrapText="1"/>
    </xf>
    <xf numFmtId="10" fontId="21" fillId="0" borderId="81" xfId="0" applyNumberFormat="1" applyFont="1" applyBorder="1" applyAlignment="1">
      <alignment horizontal="center" vertical="center"/>
    </xf>
    <xf numFmtId="0" fontId="18" fillId="0" borderId="82" xfId="0" applyFont="1" applyBorder="1" applyAlignment="1">
      <alignment vertical="center"/>
    </xf>
    <xf numFmtId="10" fontId="21" fillId="0" borderId="83" xfId="0" applyNumberFormat="1" applyFont="1" applyBorder="1" applyAlignment="1">
      <alignment horizontal="center" vertical="center"/>
    </xf>
    <xf numFmtId="0" fontId="18" fillId="0" borderId="84" xfId="0" applyFont="1" applyBorder="1" applyAlignment="1">
      <alignment vertical="center"/>
    </xf>
    <xf numFmtId="0" fontId="24" fillId="0" borderId="24" xfId="0" applyFont="1" applyBorder="1" applyAlignment="1">
      <alignment horizontal="left" vertical="center" wrapText="1"/>
    </xf>
    <xf numFmtId="10" fontId="21" fillId="0" borderId="25" xfId="0" applyNumberFormat="1" applyFont="1" applyBorder="1" applyAlignment="1">
      <alignment horizontal="center" vertical="center"/>
    </xf>
    <xf numFmtId="166" fontId="37" fillId="36" borderId="11" xfId="0" applyNumberFormat="1" applyFont="1" applyFill="1" applyBorder="1"/>
    <xf numFmtId="166" fontId="40" fillId="38" borderId="10" xfId="0" applyNumberFormat="1" applyFont="1" applyFill="1" applyBorder="1"/>
    <xf numFmtId="7" fontId="35" fillId="0" borderId="20" xfId="36" applyNumberFormat="1" applyFont="1" applyBorder="1"/>
    <xf numFmtId="7" fontId="33" fillId="43" borderId="23" xfId="36" applyNumberFormat="1" applyFont="1" applyFill="1" applyBorder="1" applyAlignment="1">
      <alignment horizontal="justify" vertical="top" wrapText="1"/>
    </xf>
    <xf numFmtId="7" fontId="33" fillId="43" borderId="25" xfId="36" applyNumberFormat="1" applyFont="1" applyFill="1" applyBorder="1" applyAlignment="1">
      <alignment horizontal="justify" vertical="top" wrapText="1"/>
    </xf>
    <xf numFmtId="165" fontId="21" fillId="41" borderId="80" xfId="44" applyNumberFormat="1" applyFont="1" applyFill="1" applyBorder="1" applyAlignment="1" applyProtection="1">
      <alignment horizontal="right" vertical="center"/>
      <protection hidden="1"/>
    </xf>
    <xf numFmtId="4" fontId="21" fillId="41" borderId="78" xfId="44" applyNumberFormat="1" applyFont="1" applyFill="1" applyBorder="1" applyAlignment="1" applyProtection="1">
      <alignment horizontal="right" vertical="center"/>
      <protection hidden="1"/>
    </xf>
    <xf numFmtId="8" fontId="25" fillId="34" borderId="10" xfId="0" applyNumberFormat="1" applyFont="1" applyFill="1" applyBorder="1" applyAlignment="1">
      <alignment horizontal="right" vertical="center" wrapText="1"/>
    </xf>
    <xf numFmtId="7" fontId="37" fillId="34" borderId="10" xfId="0" applyNumberFormat="1" applyFont="1" applyFill="1" applyBorder="1" applyAlignment="1">
      <alignment horizontal="right" vertical="center" wrapText="1"/>
    </xf>
    <xf numFmtId="167" fontId="21" fillId="34" borderId="22" xfId="0" applyNumberFormat="1" applyFont="1" applyFill="1" applyBorder="1" applyAlignment="1">
      <alignment horizontal="right" vertical="center" wrapText="1"/>
    </xf>
    <xf numFmtId="7" fontId="38" fillId="34" borderId="22" xfId="0" applyNumberFormat="1" applyFont="1" applyFill="1" applyBorder="1" applyAlignment="1">
      <alignment horizontal="right" vertical="center" wrapText="1"/>
    </xf>
    <xf numFmtId="4" fontId="21" fillId="34" borderId="22" xfId="0" applyNumberFormat="1" applyFont="1" applyFill="1" applyBorder="1" applyAlignment="1">
      <alignment horizontal="right" vertical="center" wrapText="1"/>
    </xf>
    <xf numFmtId="4" fontId="25" fillId="34" borderId="10" xfId="0" applyNumberFormat="1" applyFont="1" applyFill="1" applyBorder="1" applyAlignment="1">
      <alignment horizontal="right" vertical="center" wrapText="1"/>
    </xf>
    <xf numFmtId="4" fontId="21" fillId="34" borderId="12" xfId="0" applyNumberFormat="1" applyFont="1" applyFill="1" applyBorder="1" applyAlignment="1">
      <alignment horizontal="right" vertical="center" wrapText="1"/>
    </xf>
    <xf numFmtId="7" fontId="25" fillId="34" borderId="10" xfId="0" applyNumberFormat="1" applyFont="1" applyFill="1" applyBorder="1" applyAlignment="1">
      <alignment horizontal="right" vertical="center" wrapText="1"/>
    </xf>
    <xf numFmtId="8" fontId="25" fillId="34" borderId="15" xfId="0" applyNumberFormat="1" applyFont="1" applyFill="1" applyBorder="1" applyAlignment="1">
      <alignment horizontal="right" vertical="center" wrapText="1"/>
    </xf>
    <xf numFmtId="10" fontId="25" fillId="34" borderId="15" xfId="1" applyNumberFormat="1" applyFont="1" applyFill="1" applyBorder="1" applyAlignment="1">
      <alignment horizontal="right" vertical="center" wrapText="1"/>
    </xf>
    <xf numFmtId="7" fontId="25" fillId="34" borderId="15" xfId="0" applyNumberFormat="1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left" vertical="center" wrapText="1"/>
    </xf>
    <xf numFmtId="166" fontId="24" fillId="35" borderId="18" xfId="0" applyNumberFormat="1" applyFont="1" applyFill="1" applyBorder="1"/>
    <xf numFmtId="166" fontId="24" fillId="0" borderId="18" xfId="0" applyNumberFormat="1" applyFont="1" applyBorder="1"/>
    <xf numFmtId="10" fontId="24" fillId="0" borderId="18" xfId="1" applyNumberFormat="1" applyFont="1" applyBorder="1"/>
    <xf numFmtId="0" fontId="26" fillId="0" borderId="12" xfId="0" applyFont="1" applyBorder="1" applyAlignment="1">
      <alignment horizontal="center"/>
    </xf>
    <xf numFmtId="0" fontId="46" fillId="37" borderId="85" xfId="0" applyFont="1" applyFill="1" applyBorder="1" applyAlignment="1">
      <alignment horizontal="center" vertical="center"/>
    </xf>
    <xf numFmtId="0" fontId="46" fillId="37" borderId="86" xfId="0" applyFont="1" applyFill="1" applyBorder="1" applyAlignment="1">
      <alignment horizontal="center" vertical="center"/>
    </xf>
    <xf numFmtId="0" fontId="46" fillId="37" borderId="86" xfId="0" applyFont="1" applyFill="1" applyBorder="1" applyAlignment="1">
      <alignment horizontal="center" vertical="center" wrapText="1"/>
    </xf>
    <xf numFmtId="0" fontId="46" fillId="37" borderId="87" xfId="0" applyFont="1" applyFill="1" applyBorder="1" applyAlignment="1">
      <alignment horizontal="center" vertical="center" wrapText="1"/>
    </xf>
    <xf numFmtId="10" fontId="38" fillId="0" borderId="18" xfId="0" applyNumberFormat="1" applyFont="1" applyBorder="1"/>
    <xf numFmtId="10" fontId="38" fillId="0" borderId="22" xfId="0" applyNumberFormat="1" applyFont="1" applyBorder="1"/>
    <xf numFmtId="10" fontId="38" fillId="0" borderId="12" xfId="0" applyNumberFormat="1" applyFont="1" applyBorder="1"/>
    <xf numFmtId="10" fontId="37" fillId="36" borderId="22" xfId="0" applyNumberFormat="1" applyFont="1" applyFill="1" applyBorder="1"/>
    <xf numFmtId="4" fontId="38" fillId="35" borderId="0" xfId="0" applyNumberFormat="1" applyFont="1" applyFill="1"/>
    <xf numFmtId="10" fontId="40" fillId="38" borderId="34" xfId="1" applyNumberFormat="1" applyFont="1" applyFill="1" applyBorder="1"/>
    <xf numFmtId="10" fontId="38" fillId="0" borderId="22" xfId="1" applyNumberFormat="1" applyFont="1" applyBorder="1" applyAlignment="1">
      <alignment horizontal="center"/>
    </xf>
    <xf numFmtId="10" fontId="38" fillId="0" borderId="12" xfId="1" applyNumberFormat="1" applyFont="1" applyBorder="1" applyAlignment="1">
      <alignment horizontal="center"/>
    </xf>
    <xf numFmtId="10" fontId="37" fillId="36" borderId="18" xfId="1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8" fillId="0" borderId="78" xfId="0" applyFont="1" applyBorder="1" applyAlignment="1" applyProtection="1">
      <alignment horizontal="left" vertical="center" wrapText="1"/>
      <protection hidden="1"/>
    </xf>
    <xf numFmtId="4" fontId="24" fillId="0" borderId="78" xfId="0" applyNumberFormat="1" applyFont="1" applyBorder="1" applyAlignment="1">
      <alignment horizontal="right"/>
    </xf>
    <xf numFmtId="4" fontId="28" fillId="0" borderId="78" xfId="0" applyNumberFormat="1" applyFont="1" applyBorder="1" applyAlignment="1" applyProtection="1">
      <alignment horizontal="right" vertical="center"/>
      <protection hidden="1"/>
    </xf>
    <xf numFmtId="1" fontId="24" fillId="0" borderId="12" xfId="0" applyNumberFormat="1" applyFont="1" applyBorder="1" applyAlignment="1">
      <alignment vertical="center"/>
    </xf>
    <xf numFmtId="166" fontId="21" fillId="0" borderId="80" xfId="0" applyNumberFormat="1" applyFont="1" applyBorder="1" applyAlignment="1">
      <alignment horizontal="right" vertical="center"/>
    </xf>
    <xf numFmtId="4" fontId="38" fillId="0" borderId="78" xfId="0" applyNumberFormat="1" applyFont="1" applyBorder="1" applyAlignment="1">
      <alignment horizontal="right" vertical="center"/>
    </xf>
    <xf numFmtId="166" fontId="38" fillId="0" borderId="24" xfId="0" applyNumberFormat="1" applyFont="1" applyBorder="1" applyAlignment="1">
      <alignment vertical="center"/>
    </xf>
    <xf numFmtId="166" fontId="38" fillId="0" borderId="24" xfId="0" applyNumberFormat="1" applyFont="1" applyBorder="1" applyAlignment="1">
      <alignment horizontal="right" vertical="center"/>
    </xf>
    <xf numFmtId="7" fontId="25" fillId="0" borderId="10" xfId="0" applyNumberFormat="1" applyFont="1" applyBorder="1" applyAlignment="1">
      <alignment vertical="center"/>
    </xf>
    <xf numFmtId="7" fontId="25" fillId="0" borderId="11" xfId="0" applyNumberFormat="1" applyFont="1" applyBorder="1" applyAlignment="1">
      <alignment vertical="center"/>
    </xf>
    <xf numFmtId="7" fontId="25" fillId="0" borderId="11" xfId="0" applyNumberFormat="1" applyFont="1" applyBorder="1" applyAlignment="1">
      <alignment horizontal="right" vertical="center"/>
    </xf>
    <xf numFmtId="8" fontId="21" fillId="0" borderId="27" xfId="0" applyNumberFormat="1" applyFont="1" applyBorder="1" applyAlignment="1">
      <alignment horizontal="right" vertical="center"/>
    </xf>
    <xf numFmtId="166" fontId="21" fillId="0" borderId="27" xfId="0" applyNumberFormat="1" applyFont="1" applyBorder="1" applyAlignment="1">
      <alignment horizontal="right" vertical="center"/>
    </xf>
    <xf numFmtId="167" fontId="21" fillId="0" borderId="38" xfId="0" applyNumberFormat="1" applyFont="1" applyBorder="1" applyAlignment="1">
      <alignment horizontal="right" vertical="center"/>
    </xf>
    <xf numFmtId="4" fontId="21" fillId="0" borderId="38" xfId="0" applyNumberFormat="1" applyFont="1" applyBorder="1" applyAlignment="1">
      <alignment horizontal="right" vertical="center"/>
    </xf>
    <xf numFmtId="10" fontId="38" fillId="0" borderId="46" xfId="1" applyNumberFormat="1" applyFont="1" applyBorder="1"/>
    <xf numFmtId="8" fontId="25" fillId="0" borderId="11" xfId="0" applyNumberFormat="1" applyFont="1" applyBorder="1" applyAlignment="1">
      <alignment horizontal="right" vertical="center"/>
    </xf>
    <xf numFmtId="166" fontId="25" fillId="0" borderId="11" xfId="0" applyNumberFormat="1" applyFont="1" applyBorder="1" applyAlignment="1">
      <alignment horizontal="right" vertical="center"/>
    </xf>
    <xf numFmtId="10" fontId="37" fillId="0" borderId="11" xfId="1" applyNumberFormat="1" applyFont="1" applyBorder="1"/>
    <xf numFmtId="0" fontId="24" fillId="0" borderId="79" xfId="0" applyFont="1" applyBorder="1"/>
    <xf numFmtId="0" fontId="24" fillId="0" borderId="78" xfId="0" applyFont="1" applyBorder="1" applyAlignment="1" applyProtection="1">
      <alignment horizontal="left" vertical="center"/>
      <protection hidden="1"/>
    </xf>
    <xf numFmtId="10" fontId="28" fillId="0" borderId="78" xfId="1" applyNumberFormat="1" applyFont="1" applyFill="1" applyBorder="1" applyAlignment="1" applyProtection="1">
      <alignment horizontal="right" vertical="center"/>
      <protection hidden="1"/>
    </xf>
    <xf numFmtId="0" fontId="24" fillId="0" borderId="91" xfId="0" applyFont="1" applyBorder="1" applyAlignment="1" applyProtection="1">
      <alignment horizontal="left" vertical="center"/>
      <protection hidden="1"/>
    </xf>
    <xf numFmtId="0" fontId="24" fillId="0" borderId="22" xfId="0" applyFont="1" applyBorder="1" applyAlignment="1">
      <alignment horizontal="center"/>
    </xf>
    <xf numFmtId="7" fontId="0" fillId="0" borderId="0" xfId="0" applyNumberFormat="1"/>
    <xf numFmtId="4" fontId="38" fillId="35" borderId="22" xfId="0" applyNumberFormat="1" applyFont="1" applyFill="1" applyBorder="1" applyAlignment="1">
      <alignment wrapText="1"/>
    </xf>
    <xf numFmtId="4" fontId="37" fillId="35" borderId="22" xfId="0" applyNumberFormat="1" applyFont="1" applyFill="1" applyBorder="1" applyAlignment="1">
      <alignment horizontal="center"/>
    </xf>
    <xf numFmtId="4" fontId="38" fillId="35" borderId="22" xfId="0" applyNumberFormat="1" applyFont="1" applyFill="1" applyBorder="1"/>
    <xf numFmtId="4" fontId="38" fillId="35" borderId="43" xfId="0" applyNumberFormat="1" applyFont="1" applyFill="1" applyBorder="1"/>
    <xf numFmtId="0" fontId="37" fillId="35" borderId="10" xfId="0" applyFont="1" applyFill="1" applyBorder="1" applyAlignment="1">
      <alignment horizontal="center"/>
    </xf>
    <xf numFmtId="166" fontId="38" fillId="35" borderId="22" xfId="0" applyNumberFormat="1" applyFont="1" applyFill="1" applyBorder="1"/>
    <xf numFmtId="166" fontId="38" fillId="35" borderId="43" xfId="0" applyNumberFormat="1" applyFont="1" applyFill="1" applyBorder="1"/>
    <xf numFmtId="166" fontId="37" fillId="35" borderId="10" xfId="0" applyNumberFormat="1" applyFont="1" applyFill="1" applyBorder="1"/>
    <xf numFmtId="0" fontId="37" fillId="0" borderId="10" xfId="0" applyFont="1" applyBorder="1" applyAlignment="1">
      <alignment horizontal="center" wrapText="1"/>
    </xf>
    <xf numFmtId="0" fontId="26" fillId="0" borderId="11" xfId="0" applyFont="1" applyBorder="1"/>
    <xf numFmtId="4" fontId="24" fillId="0" borderId="16" xfId="0" applyNumberFormat="1" applyFont="1" applyBorder="1"/>
    <xf numFmtId="7" fontId="26" fillId="0" borderId="0" xfId="0" applyNumberFormat="1" applyFont="1"/>
    <xf numFmtId="43" fontId="29" fillId="0" borderId="0" xfId="47" applyFont="1" applyBorder="1" applyAlignment="1">
      <alignment horizontal="center"/>
    </xf>
    <xf numFmtId="7" fontId="26" fillId="0" borderId="97" xfId="0" applyNumberFormat="1" applyFont="1" applyBorder="1"/>
    <xf numFmtId="0" fontId="44" fillId="38" borderId="75" xfId="0" applyFont="1" applyFill="1" applyBorder="1" applyAlignment="1">
      <alignment horizontal="center" vertical="center" wrapText="1"/>
    </xf>
    <xf numFmtId="0" fontId="44" fillId="38" borderId="76" xfId="0" applyFont="1" applyFill="1" applyBorder="1" applyAlignment="1">
      <alignment horizontal="center" vertical="center" wrapText="1"/>
    </xf>
    <xf numFmtId="0" fontId="44" fillId="38" borderId="77" xfId="0" applyFont="1" applyFill="1" applyBorder="1" applyAlignment="1">
      <alignment horizontal="center" vertical="center" wrapText="1"/>
    </xf>
    <xf numFmtId="0" fontId="56" fillId="48" borderId="69" xfId="0" applyFont="1" applyFill="1" applyBorder="1" applyAlignment="1">
      <alignment vertical="center"/>
    </xf>
    <xf numFmtId="43" fontId="44" fillId="48" borderId="70" xfId="47" applyFont="1" applyFill="1" applyBorder="1" applyAlignment="1">
      <alignment horizontal="center" vertical="center"/>
    </xf>
    <xf numFmtId="43" fontId="44" fillId="48" borderId="71" xfId="47" applyFont="1" applyFill="1" applyBorder="1" applyAlignment="1">
      <alignment horizontal="center" vertical="center"/>
    </xf>
    <xf numFmtId="0" fontId="56" fillId="0" borderId="72" xfId="0" applyFont="1" applyBorder="1" applyAlignment="1">
      <alignment horizontal="left" vertical="top" indent="4"/>
    </xf>
    <xf numFmtId="7" fontId="56" fillId="0" borderId="73" xfId="47" applyNumberFormat="1" applyFont="1" applyBorder="1" applyAlignment="1" applyProtection="1">
      <alignment horizontal="center"/>
    </xf>
    <xf numFmtId="7" fontId="56" fillId="0" borderId="73" xfId="47" applyNumberFormat="1" applyFont="1" applyBorder="1" applyAlignment="1">
      <alignment horizontal="center"/>
    </xf>
    <xf numFmtId="7" fontId="56" fillId="0" borderId="74" xfId="47" applyNumberFormat="1" applyFont="1" applyBorder="1" applyAlignment="1">
      <alignment horizontal="center"/>
    </xf>
    <xf numFmtId="0" fontId="37" fillId="42" borderId="10" xfId="0" applyFont="1" applyFill="1" applyBorder="1" applyAlignment="1">
      <alignment horizontal="center" vertical="center" wrapText="1"/>
    </xf>
    <xf numFmtId="166" fontId="24" fillId="49" borderId="28" xfId="0" applyNumberFormat="1" applyFont="1" applyFill="1" applyBorder="1" applyAlignment="1">
      <alignment vertical="center" wrapText="1"/>
    </xf>
    <xf numFmtId="4" fontId="24" fillId="49" borderId="30" xfId="0" applyNumberFormat="1" applyFont="1" applyFill="1" applyBorder="1" applyAlignment="1">
      <alignment vertical="center" wrapText="1"/>
    </xf>
    <xf numFmtId="4" fontId="28" fillId="49" borderId="38" xfId="0" applyNumberFormat="1" applyFont="1" applyFill="1" applyBorder="1" applyAlignment="1">
      <alignment horizontal="right" vertical="center"/>
    </xf>
    <xf numFmtId="4" fontId="24" fillId="49" borderId="48" xfId="0" applyNumberFormat="1" applyFont="1" applyFill="1" applyBorder="1"/>
    <xf numFmtId="4" fontId="24" fillId="49" borderId="38" xfId="0" applyNumberFormat="1" applyFont="1" applyFill="1" applyBorder="1" applyAlignment="1">
      <alignment vertical="center" wrapText="1"/>
    </xf>
    <xf numFmtId="4" fontId="26" fillId="45" borderId="18" xfId="0" applyNumberFormat="1" applyFont="1" applyFill="1" applyBorder="1" applyAlignment="1">
      <alignment horizontal="center"/>
    </xf>
    <xf numFmtId="4" fontId="0" fillId="35" borderId="16" xfId="0" applyNumberFormat="1" applyFill="1" applyBorder="1"/>
    <xf numFmtId="1" fontId="37" fillId="35" borderId="43" xfId="0" applyNumberFormat="1" applyFont="1" applyFill="1" applyBorder="1" applyAlignment="1">
      <alignment horizontal="center"/>
    </xf>
    <xf numFmtId="166" fontId="38" fillId="35" borderId="16" xfId="0" applyNumberFormat="1" applyFont="1" applyFill="1" applyBorder="1"/>
    <xf numFmtId="1" fontId="44" fillId="39" borderId="18" xfId="0" quotePrefix="1" applyNumberFormat="1" applyFont="1" applyFill="1" applyBorder="1" applyAlignment="1">
      <alignment horizontal="center" vertical="center" wrapText="1"/>
    </xf>
    <xf numFmtId="166" fontId="38" fillId="35" borderId="0" xfId="0" applyNumberFormat="1" applyFont="1" applyFill="1"/>
    <xf numFmtId="3" fontId="38" fillId="45" borderId="18" xfId="0" applyNumberFormat="1" applyFont="1" applyFill="1" applyBorder="1" applyAlignment="1">
      <alignment horizontal="center"/>
    </xf>
    <xf numFmtId="3" fontId="38" fillId="45" borderId="12" xfId="0" applyNumberFormat="1" applyFont="1" applyFill="1" applyBorder="1" applyAlignment="1">
      <alignment horizontal="center"/>
    </xf>
    <xf numFmtId="1" fontId="26" fillId="45" borderId="12" xfId="0" applyNumberFormat="1" applyFont="1" applyFill="1" applyBorder="1" applyAlignment="1">
      <alignment horizontal="center"/>
    </xf>
    <xf numFmtId="4" fontId="38" fillId="45" borderId="18" xfId="0" applyNumberFormat="1" applyFont="1" applyFill="1" applyBorder="1" applyAlignment="1">
      <alignment horizontal="right"/>
    </xf>
    <xf numFmtId="4" fontId="38" fillId="45" borderId="12" xfId="0" applyNumberFormat="1" applyFont="1" applyFill="1" applyBorder="1" applyAlignment="1">
      <alignment horizontal="right"/>
    </xf>
    <xf numFmtId="1" fontId="26" fillId="45" borderId="24" xfId="0" applyNumberFormat="1" applyFont="1" applyFill="1" applyBorder="1" applyAlignment="1">
      <alignment horizontal="center"/>
    </xf>
    <xf numFmtId="4" fontId="37" fillId="45" borderId="24" xfId="0" applyNumberFormat="1" applyFont="1" applyFill="1" applyBorder="1" applyAlignment="1">
      <alignment horizontal="right"/>
    </xf>
    <xf numFmtId="4" fontId="37" fillId="45" borderId="25" xfId="0" applyNumberFormat="1" applyFont="1" applyFill="1" applyBorder="1" applyAlignment="1">
      <alignment horizontal="right"/>
    </xf>
    <xf numFmtId="4" fontId="38" fillId="35" borderId="18" xfId="0" applyNumberFormat="1" applyFont="1" applyFill="1" applyBorder="1" applyAlignment="1">
      <alignment wrapText="1"/>
    </xf>
    <xf numFmtId="0" fontId="38" fillId="35" borderId="18" xfId="0" applyFont="1" applyFill="1" applyBorder="1" applyAlignment="1">
      <alignment horizontal="center" wrapText="1"/>
    </xf>
    <xf numFmtId="4" fontId="38" fillId="35" borderId="18" xfId="0" applyNumberFormat="1" applyFont="1" applyFill="1" applyBorder="1"/>
    <xf numFmtId="4" fontId="38" fillId="45" borderId="18" xfId="0" applyNumberFormat="1" applyFont="1" applyFill="1" applyBorder="1"/>
    <xf numFmtId="0" fontId="38" fillId="35" borderId="22" xfId="0" applyFont="1" applyFill="1" applyBorder="1" applyAlignment="1">
      <alignment horizontal="center" wrapText="1"/>
    </xf>
    <xf numFmtId="3" fontId="38" fillId="45" borderId="22" xfId="0" applyNumberFormat="1" applyFont="1" applyFill="1" applyBorder="1" applyAlignment="1">
      <alignment horizontal="center"/>
    </xf>
    <xf numFmtId="4" fontId="38" fillId="45" borderId="22" xfId="0" applyNumberFormat="1" applyFont="1" applyFill="1" applyBorder="1"/>
    <xf numFmtId="1" fontId="38" fillId="35" borderId="22" xfId="0" applyNumberFormat="1" applyFont="1" applyFill="1" applyBorder="1" applyAlignment="1">
      <alignment horizontal="center"/>
    </xf>
    <xf numFmtId="4" fontId="38" fillId="35" borderId="12" xfId="0" applyNumberFormat="1" applyFont="1" applyFill="1" applyBorder="1" applyAlignment="1">
      <alignment wrapText="1"/>
    </xf>
    <xf numFmtId="1" fontId="38" fillId="35" borderId="12" xfId="0" applyNumberFormat="1" applyFont="1" applyFill="1" applyBorder="1" applyAlignment="1">
      <alignment horizontal="center"/>
    </xf>
    <xf numFmtId="4" fontId="38" fillId="35" borderId="12" xfId="0" applyNumberFormat="1" applyFont="1" applyFill="1" applyBorder="1"/>
    <xf numFmtId="4" fontId="38" fillId="45" borderId="12" xfId="0" applyNumberFormat="1" applyFont="1" applyFill="1" applyBorder="1"/>
    <xf numFmtId="0" fontId="37" fillId="45" borderId="43" xfId="0" applyFont="1" applyFill="1" applyBorder="1" applyAlignment="1">
      <alignment wrapText="1"/>
    </xf>
    <xf numFmtId="0" fontId="58" fillId="45" borderId="54" xfId="0" applyFont="1" applyFill="1" applyBorder="1" applyAlignment="1">
      <alignment horizontal="center"/>
    </xf>
    <xf numFmtId="4" fontId="37" fillId="45" borderId="54" xfId="0" applyNumberFormat="1" applyFont="1" applyFill="1" applyBorder="1"/>
    <xf numFmtId="4" fontId="37" fillId="45" borderId="60" xfId="0" applyNumberFormat="1" applyFont="1" applyFill="1" applyBorder="1"/>
    <xf numFmtId="8" fontId="59" fillId="0" borderId="0" xfId="0" applyNumberFormat="1" applyFont="1" applyAlignment="1">
      <alignment horizontal="right" vertical="center"/>
    </xf>
    <xf numFmtId="4" fontId="59" fillId="0" borderId="0" xfId="0" applyNumberFormat="1" applyFont="1" applyAlignment="1">
      <alignment horizontal="right" vertical="center"/>
    </xf>
    <xf numFmtId="8" fontId="0" fillId="0" borderId="0" xfId="0" applyNumberFormat="1"/>
    <xf numFmtId="166" fontId="38" fillId="0" borderId="0" xfId="0" applyNumberFormat="1" applyFont="1"/>
    <xf numFmtId="4" fontId="38" fillId="0" borderId="0" xfId="0" applyNumberFormat="1" applyFont="1"/>
    <xf numFmtId="166" fontId="35" fillId="50" borderId="0" xfId="0" applyNumberFormat="1" applyFont="1" applyFill="1"/>
    <xf numFmtId="166" fontId="35" fillId="50" borderId="102" xfId="0" applyNumberFormat="1" applyFont="1" applyFill="1" applyBorder="1"/>
    <xf numFmtId="166" fontId="35" fillId="0" borderId="0" xfId="0" applyNumberFormat="1" applyFont="1"/>
    <xf numFmtId="0" fontId="35" fillId="0" borderId="0" xfId="0" applyFont="1"/>
    <xf numFmtId="0" fontId="60" fillId="0" borderId="0" xfId="0" applyFont="1"/>
    <xf numFmtId="8" fontId="20" fillId="34" borderId="15" xfId="0" applyNumberFormat="1" applyFont="1" applyFill="1" applyBorder="1" applyAlignment="1">
      <alignment horizontal="right" vertical="center" wrapText="1"/>
    </xf>
    <xf numFmtId="7" fontId="20" fillId="34" borderId="15" xfId="0" applyNumberFormat="1" applyFont="1" applyFill="1" applyBorder="1" applyAlignment="1">
      <alignment horizontal="right" vertical="center" wrapText="1"/>
    </xf>
    <xf numFmtId="10" fontId="20" fillId="34" borderId="15" xfId="1" applyNumberFormat="1" applyFont="1" applyFill="1" applyBorder="1" applyAlignment="1">
      <alignment horizontal="right" vertical="center" wrapText="1"/>
    </xf>
    <xf numFmtId="166" fontId="37" fillId="36" borderId="11" xfId="0" applyNumberFormat="1" applyFont="1" applyFill="1" applyBorder="1" applyAlignment="1">
      <alignment horizontal="center"/>
    </xf>
    <xf numFmtId="10" fontId="28" fillId="0" borderId="10" xfId="1" applyNumberFormat="1" applyFont="1" applyFill="1" applyBorder="1" applyAlignment="1" applyProtection="1">
      <alignment horizontal="right" vertical="center"/>
      <protection hidden="1"/>
    </xf>
    <xf numFmtId="0" fontId="24" fillId="0" borderId="84" xfId="0" applyFont="1" applyBorder="1" applyAlignment="1" applyProtection="1">
      <alignment horizontal="left" vertical="center"/>
      <protection hidden="1"/>
    </xf>
    <xf numFmtId="0" fontId="28" fillId="0" borderId="24" xfId="0" applyFont="1" applyBorder="1" applyAlignment="1" applyProtection="1">
      <alignment horizontal="left" vertical="center" wrapText="1"/>
      <protection hidden="1"/>
    </xf>
    <xf numFmtId="165" fontId="21" fillId="41" borderId="24" xfId="44" applyNumberFormat="1" applyFont="1" applyFill="1" applyBorder="1" applyAlignment="1" applyProtection="1">
      <alignment horizontal="center" vertical="center"/>
      <protection hidden="1"/>
    </xf>
    <xf numFmtId="7" fontId="56" fillId="0" borderId="0" xfId="47" applyNumberFormat="1" applyFont="1" applyFill="1" applyBorder="1" applyAlignment="1">
      <alignment horizontal="center"/>
    </xf>
    <xf numFmtId="0" fontId="44" fillId="38" borderId="105" xfId="0" applyFont="1" applyFill="1" applyBorder="1" applyAlignment="1">
      <alignment horizontal="center" vertical="center" wrapText="1"/>
    </xf>
    <xf numFmtId="0" fontId="0" fillId="0" borderId="32" xfId="0" applyBorder="1"/>
    <xf numFmtId="0" fontId="56" fillId="48" borderId="47" xfId="0" applyFont="1" applyFill="1" applyBorder="1" applyAlignment="1">
      <alignment vertical="center"/>
    </xf>
    <xf numFmtId="7" fontId="56" fillId="0" borderId="24" xfId="47" applyNumberFormat="1" applyFont="1" applyBorder="1" applyAlignment="1">
      <alignment horizontal="center"/>
    </xf>
    <xf numFmtId="7" fontId="56" fillId="0" borderId="24" xfId="47" applyNumberFormat="1" applyFont="1" applyFill="1" applyBorder="1" applyAlignment="1">
      <alignment horizontal="center"/>
    </xf>
    <xf numFmtId="7" fontId="56" fillId="0" borderId="25" xfId="47" applyNumberFormat="1" applyFont="1" applyFill="1" applyBorder="1" applyAlignment="1">
      <alignment horizontal="center"/>
    </xf>
    <xf numFmtId="0" fontId="44" fillId="38" borderId="43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31" xfId="0" applyBorder="1"/>
    <xf numFmtId="0" fontId="0" fillId="0" borderId="13" xfId="0" applyBorder="1"/>
    <xf numFmtId="0" fontId="0" fillId="0" borderId="35" xfId="0" applyBorder="1"/>
    <xf numFmtId="0" fontId="0" fillId="0" borderId="11" xfId="0" applyBorder="1"/>
    <xf numFmtId="0" fontId="56" fillId="0" borderId="36" xfId="0" applyFont="1" applyBorder="1" applyAlignment="1">
      <alignment horizontal="left" vertical="top" indent="4"/>
    </xf>
    <xf numFmtId="7" fontId="56" fillId="0" borderId="84" xfId="47" applyNumberFormat="1" applyFont="1" applyBorder="1" applyAlignment="1" applyProtection="1">
      <alignment horizontal="center"/>
    </xf>
    <xf numFmtId="7" fontId="56" fillId="0" borderId="25" xfId="47" applyNumberFormat="1" applyFont="1" applyBorder="1" applyAlignment="1">
      <alignment horizontal="center"/>
    </xf>
    <xf numFmtId="7" fontId="56" fillId="0" borderId="84" xfId="47" applyNumberFormat="1" applyFont="1" applyFill="1" applyBorder="1" applyAlignment="1">
      <alignment horizontal="center"/>
    </xf>
    <xf numFmtId="7" fontId="56" fillId="0" borderId="84" xfId="47" applyNumberFormat="1" applyFont="1" applyBorder="1" applyAlignment="1">
      <alignment horizontal="center"/>
    </xf>
    <xf numFmtId="0" fontId="44" fillId="38" borderId="47" xfId="0" applyFont="1" applyFill="1" applyBorder="1" applyAlignment="1">
      <alignment horizontal="center" vertical="center" wrapText="1"/>
    </xf>
    <xf numFmtId="49" fontId="44" fillId="38" borderId="19" xfId="0" applyNumberFormat="1" applyFont="1" applyFill="1" applyBorder="1" applyAlignment="1">
      <alignment horizontal="center" vertical="center" wrapText="1"/>
    </xf>
    <xf numFmtId="0" fontId="24" fillId="0" borderId="84" xfId="0" applyFont="1" applyBorder="1"/>
    <xf numFmtId="4" fontId="24" fillId="0" borderId="24" xfId="0" applyNumberFormat="1" applyFont="1" applyBorder="1"/>
    <xf numFmtId="4" fontId="24" fillId="0" borderId="25" xfId="0" applyNumberFormat="1" applyFont="1" applyBorder="1"/>
    <xf numFmtId="4" fontId="24" fillId="0" borderId="80" xfId="0" applyNumberFormat="1" applyFont="1" applyBorder="1" applyAlignment="1">
      <alignment horizontal="center" vertical="center"/>
    </xf>
    <xf numFmtId="4" fontId="24" fillId="0" borderId="81" xfId="0" applyNumberFormat="1" applyFont="1" applyBorder="1" applyAlignment="1">
      <alignment vertical="center" wrapText="1"/>
    </xf>
    <xf numFmtId="0" fontId="24" fillId="0" borderId="89" xfId="0" applyFont="1" applyBorder="1"/>
    <xf numFmtId="4" fontId="24" fillId="0" borderId="90" xfId="0" applyNumberFormat="1" applyFont="1" applyBorder="1" applyAlignment="1">
      <alignment horizontal="center" vertical="center"/>
    </xf>
    <xf numFmtId="4" fontId="24" fillId="0" borderId="101" xfId="0" applyNumberFormat="1" applyFont="1" applyBorder="1" applyAlignment="1">
      <alignment vertical="center" wrapText="1"/>
    </xf>
    <xf numFmtId="0" fontId="56" fillId="0" borderId="0" xfId="0" applyFont="1" applyAlignment="1">
      <alignment horizontal="left" vertical="top" indent="4"/>
    </xf>
    <xf numFmtId="7" fontId="56" fillId="0" borderId="0" xfId="47" applyNumberFormat="1" applyFont="1" applyBorder="1" applyAlignment="1" applyProtection="1">
      <alignment horizontal="center"/>
    </xf>
    <xf numFmtId="7" fontId="56" fillId="0" borderId="0" xfId="47" applyNumberFormat="1" applyFont="1" applyBorder="1" applyAlignment="1">
      <alignment horizontal="center"/>
    </xf>
    <xf numFmtId="0" fontId="57" fillId="0" borderId="0" xfId="0" applyFont="1"/>
    <xf numFmtId="0" fontId="44" fillId="38" borderId="32" xfId="0" applyFont="1" applyFill="1" applyBorder="1" applyAlignment="1">
      <alignment horizontal="center" vertical="center" wrapText="1"/>
    </xf>
    <xf numFmtId="0" fontId="44" fillId="38" borderId="31" xfId="0" applyFont="1" applyFill="1" applyBorder="1" applyAlignment="1">
      <alignment horizontal="center" vertical="center" wrapText="1"/>
    </xf>
    <xf numFmtId="0" fontId="12" fillId="52" borderId="32" xfId="0" applyFont="1" applyFill="1" applyBorder="1" applyAlignment="1">
      <alignment horizontal="center"/>
    </xf>
    <xf numFmtId="0" fontId="55" fillId="42" borderId="18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17" fontId="37" fillId="51" borderId="10" xfId="0" applyNumberFormat="1" applyFont="1" applyFill="1" applyBorder="1" applyAlignment="1">
      <alignment horizontal="center" vertical="center" wrapText="1"/>
    </xf>
    <xf numFmtId="17" fontId="61" fillId="54" borderId="24" xfId="0" applyNumberFormat="1" applyFont="1" applyFill="1" applyBorder="1" applyAlignment="1">
      <alignment horizontal="center" vertical="center"/>
    </xf>
    <xf numFmtId="17" fontId="61" fillId="54" borderId="106" xfId="0" applyNumberFormat="1" applyFont="1" applyFill="1" applyBorder="1" applyAlignment="1">
      <alignment horizontal="center" vertical="center"/>
    </xf>
    <xf numFmtId="17" fontId="61" fillId="54" borderId="107" xfId="0" applyNumberFormat="1" applyFont="1" applyFill="1" applyBorder="1" applyAlignment="1">
      <alignment horizontal="center" vertical="center"/>
    </xf>
    <xf numFmtId="0" fontId="61" fillId="38" borderId="32" xfId="0" applyFont="1" applyFill="1" applyBorder="1" applyAlignment="1">
      <alignment horizontal="center" vertical="center"/>
    </xf>
    <xf numFmtId="43" fontId="38" fillId="0" borderId="98" xfId="47" applyFont="1" applyFill="1" applyBorder="1" applyAlignment="1">
      <alignment horizontal="right"/>
    </xf>
    <xf numFmtId="14" fontId="50" fillId="0" borderId="98" xfId="0" applyNumberFormat="1" applyFont="1" applyBorder="1" applyAlignment="1">
      <alignment horizontal="center"/>
    </xf>
    <xf numFmtId="14" fontId="50" fillId="0" borderId="108" xfId="0" applyNumberFormat="1" applyFont="1" applyBorder="1" applyAlignment="1">
      <alignment horizontal="center"/>
    </xf>
    <xf numFmtId="41" fontId="38" fillId="0" borderId="98" xfId="47" applyNumberFormat="1" applyFont="1" applyFill="1" applyBorder="1" applyAlignment="1">
      <alignment horizontal="right"/>
    </xf>
    <xf numFmtId="43" fontId="38" fillId="51" borderId="98" xfId="47" applyFont="1" applyFill="1" applyBorder="1" applyAlignment="1">
      <alignment horizontal="right"/>
    </xf>
    <xf numFmtId="43" fontId="38" fillId="51" borderId="98" xfId="47" applyFont="1" applyFill="1" applyBorder="1"/>
    <xf numFmtId="43" fontId="38" fillId="0" borderId="78" xfId="47" applyFont="1" applyFill="1" applyBorder="1"/>
    <xf numFmtId="43" fontId="50" fillId="0" borderId="78" xfId="47" applyFont="1" applyFill="1" applyBorder="1"/>
    <xf numFmtId="43" fontId="50" fillId="0" borderId="109" xfId="47" applyFont="1" applyFill="1" applyBorder="1"/>
    <xf numFmtId="41" fontId="38" fillId="0" borderId="98" xfId="47" applyNumberFormat="1" applyFont="1" applyFill="1" applyBorder="1" applyAlignment="1">
      <alignment horizontal="center"/>
    </xf>
    <xf numFmtId="43" fontId="24" fillId="0" borderId="78" xfId="47" applyFont="1" applyFill="1" applyBorder="1"/>
    <xf numFmtId="43" fontId="50" fillId="0" borderId="78" xfId="47" applyFont="1" applyBorder="1" applyAlignment="1">
      <alignment horizontal="right"/>
    </xf>
    <xf numFmtId="43" fontId="50" fillId="0" borderId="109" xfId="47" applyFont="1" applyBorder="1" applyAlignment="1">
      <alignment horizontal="right"/>
    </xf>
    <xf numFmtId="0" fontId="62" fillId="0" borderId="112" xfId="0" applyFont="1" applyBorder="1"/>
    <xf numFmtId="0" fontId="38" fillId="0" borderId="78" xfId="0" applyFont="1" applyBorder="1" applyAlignment="1">
      <alignment horizontal="center"/>
    </xf>
    <xf numFmtId="14" fontId="50" fillId="0" borderId="78" xfId="0" applyNumberFormat="1" applyFont="1" applyBorder="1" applyAlignment="1">
      <alignment horizontal="center"/>
    </xf>
    <xf numFmtId="43" fontId="38" fillId="51" borderId="54" xfId="47" applyFont="1" applyFill="1" applyBorder="1" applyAlignment="1">
      <alignment horizontal="right"/>
    </xf>
    <xf numFmtId="43" fontId="38" fillId="51" borderId="91" xfId="0" applyNumberFormat="1" applyFont="1" applyFill="1" applyBorder="1"/>
    <xf numFmtId="0" fontId="53" fillId="0" borderId="99" xfId="0" applyFont="1" applyBorder="1"/>
    <xf numFmtId="0" fontId="53" fillId="0" borderId="82" xfId="0" applyFont="1" applyBorder="1"/>
    <xf numFmtId="14" fontId="50" fillId="0" borderId="92" xfId="0" applyNumberFormat="1" applyFont="1" applyBorder="1" applyAlignment="1">
      <alignment horizontal="center"/>
    </xf>
    <xf numFmtId="0" fontId="53" fillId="0" borderId="95" xfId="0" applyFont="1" applyBorder="1"/>
    <xf numFmtId="0" fontId="38" fillId="0" borderId="91" xfId="0" applyFont="1" applyBorder="1" applyAlignment="1">
      <alignment horizontal="center"/>
    </xf>
    <xf numFmtId="14" fontId="50" fillId="0" borderId="100" xfId="0" applyNumberFormat="1" applyFont="1" applyBorder="1" applyAlignment="1">
      <alignment horizontal="center"/>
    </xf>
    <xf numFmtId="14" fontId="50" fillId="0" borderId="91" xfId="0" applyNumberFormat="1" applyFont="1" applyBorder="1" applyAlignment="1">
      <alignment horizontal="center"/>
    </xf>
    <xf numFmtId="43" fontId="38" fillId="51" borderId="78" xfId="47" applyFont="1" applyFill="1" applyBorder="1" applyAlignment="1">
      <alignment horizontal="right"/>
    </xf>
    <xf numFmtId="2" fontId="38" fillId="51" borderId="91" xfId="0" applyNumberFormat="1" applyFont="1" applyFill="1" applyBorder="1"/>
    <xf numFmtId="2" fontId="38" fillId="51" borderId="78" xfId="0" applyNumberFormat="1" applyFont="1" applyFill="1" applyBorder="1"/>
    <xf numFmtId="0" fontId="53" fillId="0" borderId="43" xfId="0" applyFont="1" applyBorder="1"/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43" fontId="37" fillId="51" borderId="106" xfId="0" applyNumberFormat="1" applyFont="1" applyFill="1" applyBorder="1" applyAlignment="1">
      <alignment horizontal="center"/>
    </xf>
    <xf numFmtId="43" fontId="37" fillId="51" borderId="11" xfId="0" applyNumberFormat="1" applyFont="1" applyFill="1" applyBorder="1"/>
    <xf numFmtId="43" fontId="37" fillId="0" borderId="88" xfId="47" applyFont="1" applyFill="1" applyBorder="1"/>
    <xf numFmtId="43" fontId="37" fillId="0" borderId="113" xfId="47" applyFont="1" applyFill="1" applyBorder="1"/>
    <xf numFmtId="43" fontId="37" fillId="0" borderId="35" xfId="47" applyFont="1" applyFill="1" applyBorder="1"/>
    <xf numFmtId="0" fontId="53" fillId="0" borderId="0" xfId="0" applyFont="1"/>
    <xf numFmtId="0" fontId="46" fillId="37" borderId="116" xfId="0" applyFont="1" applyFill="1" applyBorder="1" applyAlignment="1">
      <alignment horizontal="center" vertical="center" wrapText="1"/>
    </xf>
    <xf numFmtId="0" fontId="46" fillId="37" borderId="19" xfId="0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28" fillId="35" borderId="27" xfId="0" applyNumberFormat="1" applyFont="1" applyFill="1" applyBorder="1" applyAlignment="1">
      <alignment horizontal="right"/>
    </xf>
    <xf numFmtId="4" fontId="28" fillId="35" borderId="28" xfId="0" applyNumberFormat="1" applyFont="1" applyFill="1" applyBorder="1" applyAlignment="1">
      <alignment horizontal="right"/>
    </xf>
    <xf numFmtId="4" fontId="28" fillId="35" borderId="78" xfId="0" applyNumberFormat="1" applyFont="1" applyFill="1" applyBorder="1" applyAlignment="1">
      <alignment horizontal="right"/>
    </xf>
    <xf numFmtId="4" fontId="28" fillId="35" borderId="103" xfId="0" applyNumberFormat="1" applyFont="1" applyFill="1" applyBorder="1" applyAlignment="1">
      <alignment horizontal="right"/>
    </xf>
    <xf numFmtId="4" fontId="28" fillId="35" borderId="98" xfId="0" applyNumberFormat="1" applyFont="1" applyFill="1" applyBorder="1" applyAlignment="1">
      <alignment horizontal="right"/>
    </xf>
    <xf numFmtId="4" fontId="28" fillId="35" borderId="91" xfId="0" applyNumberFormat="1" applyFont="1" applyFill="1" applyBorder="1" applyAlignment="1">
      <alignment horizontal="right"/>
    </xf>
    <xf numFmtId="4" fontId="28" fillId="35" borderId="83" xfId="0" applyNumberFormat="1" applyFont="1" applyFill="1" applyBorder="1" applyAlignment="1">
      <alignment horizontal="right"/>
    </xf>
    <xf numFmtId="4" fontId="28" fillId="35" borderId="96" xfId="0" applyNumberFormat="1" applyFont="1" applyFill="1" applyBorder="1" applyAlignment="1">
      <alignment horizontal="right"/>
    </xf>
    <xf numFmtId="4" fontId="28" fillId="35" borderId="54" xfId="0" applyNumberFormat="1" applyFont="1" applyFill="1" applyBorder="1" applyAlignment="1">
      <alignment horizontal="right"/>
    </xf>
    <xf numFmtId="4" fontId="28" fillId="35" borderId="60" xfId="0" applyNumberFormat="1" applyFont="1" applyFill="1" applyBorder="1" applyAlignment="1">
      <alignment horizontal="right"/>
    </xf>
    <xf numFmtId="0" fontId="28" fillId="35" borderId="45" xfId="0" applyFont="1" applyFill="1" applyBorder="1" applyAlignment="1">
      <alignment horizontal="left" wrapText="1"/>
    </xf>
    <xf numFmtId="4" fontId="28" fillId="35" borderId="26" xfId="0" applyNumberFormat="1" applyFont="1" applyFill="1" applyBorder="1" applyAlignment="1">
      <alignment horizontal="right"/>
    </xf>
    <xf numFmtId="0" fontId="28" fillId="35" borderId="94" xfId="0" applyFont="1" applyFill="1" applyBorder="1" applyAlignment="1">
      <alignment horizontal="left" wrapText="1"/>
    </xf>
    <xf numFmtId="4" fontId="28" fillId="35" borderId="82" xfId="0" applyNumberFormat="1" applyFont="1" applyFill="1" applyBorder="1" applyAlignment="1">
      <alignment horizontal="right"/>
    </xf>
    <xf numFmtId="0" fontId="28" fillId="35" borderId="94" xfId="0" applyFont="1" applyFill="1" applyBorder="1" applyAlignment="1">
      <alignment horizontal="left"/>
    </xf>
    <xf numFmtId="0" fontId="28" fillId="35" borderId="17" xfId="0" applyFont="1" applyFill="1" applyBorder="1" applyAlignment="1">
      <alignment horizontal="left" wrapText="1"/>
    </xf>
    <xf numFmtId="0" fontId="28" fillId="35" borderId="22" xfId="0" applyFont="1" applyFill="1" applyBorder="1" applyAlignment="1">
      <alignment horizontal="left" wrapText="1"/>
    </xf>
    <xf numFmtId="4" fontId="28" fillId="35" borderId="95" xfId="0" applyNumberFormat="1" applyFont="1" applyFill="1" applyBorder="1" applyAlignment="1">
      <alignment horizontal="right"/>
    </xf>
    <xf numFmtId="0" fontId="28" fillId="35" borderId="34" xfId="0" applyFont="1" applyFill="1" applyBorder="1" applyAlignment="1">
      <alignment horizontal="left"/>
    </xf>
    <xf numFmtId="4" fontId="28" fillId="35" borderId="104" xfId="0" applyNumberFormat="1" applyFont="1" applyFill="1" applyBorder="1" applyAlignment="1">
      <alignment horizontal="right"/>
    </xf>
    <xf numFmtId="0" fontId="28" fillId="35" borderId="117" xfId="0" applyFont="1" applyFill="1" applyBorder="1" applyAlignment="1">
      <alignment horizontal="left"/>
    </xf>
    <xf numFmtId="0" fontId="28" fillId="35" borderId="34" xfId="0" applyFont="1" applyFill="1" applyBorder="1" applyAlignment="1">
      <alignment horizontal="left" wrapText="1"/>
    </xf>
    <xf numFmtId="0" fontId="28" fillId="35" borderId="117" xfId="0" applyFont="1" applyFill="1" applyBorder="1" applyAlignment="1">
      <alignment horizontal="left" wrapText="1"/>
    </xf>
    <xf numFmtId="0" fontId="28" fillId="35" borderId="22" xfId="0" applyFont="1" applyFill="1" applyBorder="1" applyAlignment="1">
      <alignment horizontal="left"/>
    </xf>
    <xf numFmtId="4" fontId="28" fillId="35" borderId="37" xfId="0" applyNumberFormat="1" applyFont="1" applyFill="1" applyBorder="1" applyAlignment="1">
      <alignment horizontal="right"/>
    </xf>
    <xf numFmtId="4" fontId="28" fillId="35" borderId="90" xfId="0" applyNumberFormat="1" applyFont="1" applyFill="1" applyBorder="1" applyAlignment="1">
      <alignment horizontal="right"/>
    </xf>
    <xf numFmtId="4" fontId="28" fillId="35" borderId="101" xfId="0" applyNumberFormat="1" applyFont="1" applyFill="1" applyBorder="1" applyAlignment="1">
      <alignment horizontal="right"/>
    </xf>
    <xf numFmtId="0" fontId="19" fillId="0" borderId="36" xfId="0" applyFont="1" applyBorder="1" applyAlignment="1">
      <alignment horizontal="center" vertical="center"/>
    </xf>
    <xf numFmtId="0" fontId="18" fillId="34" borderId="95" xfId="0" applyFont="1" applyFill="1" applyBorder="1" applyAlignment="1">
      <alignment vertical="center" wrapText="1"/>
    </xf>
    <xf numFmtId="4" fontId="18" fillId="34" borderId="91" xfId="0" applyNumberFormat="1" applyFont="1" applyFill="1" applyBorder="1" applyAlignment="1">
      <alignment horizontal="right" vertical="center" wrapText="1"/>
    </xf>
    <xf numFmtId="4" fontId="18" fillId="35" borderId="91" xfId="0" applyNumberFormat="1" applyFont="1" applyFill="1" applyBorder="1" applyAlignment="1">
      <alignment horizontal="right" vertical="center" wrapText="1"/>
    </xf>
    <xf numFmtId="0" fontId="18" fillId="34" borderId="79" xfId="0" applyFont="1" applyFill="1" applyBorder="1" applyAlignment="1">
      <alignment vertical="center" wrapText="1"/>
    </xf>
    <xf numFmtId="8" fontId="21" fillId="34" borderId="80" xfId="0" applyNumberFormat="1" applyFont="1" applyFill="1" applyBorder="1" applyAlignment="1">
      <alignment horizontal="right" vertical="center" wrapText="1"/>
    </xf>
    <xf numFmtId="7" fontId="21" fillId="35" borderId="80" xfId="0" applyNumberFormat="1" applyFont="1" applyFill="1" applyBorder="1" applyAlignment="1">
      <alignment horizontal="right" vertical="center" wrapText="1"/>
    </xf>
    <xf numFmtId="10" fontId="21" fillId="34" borderId="81" xfId="1" applyNumberFormat="1" applyFont="1" applyFill="1" applyBorder="1" applyAlignment="1">
      <alignment horizontal="right" vertical="center" wrapText="1"/>
    </xf>
    <xf numFmtId="0" fontId="18" fillId="34" borderId="82" xfId="0" applyFont="1" applyFill="1" applyBorder="1" applyAlignment="1">
      <alignment vertical="center" wrapText="1"/>
    </xf>
    <xf numFmtId="4" fontId="18" fillId="34" borderId="78" xfId="0" applyNumberFormat="1" applyFont="1" applyFill="1" applyBorder="1" applyAlignment="1">
      <alignment horizontal="right" vertical="center" wrapText="1"/>
    </xf>
    <xf numFmtId="4" fontId="18" fillId="35" borderId="78" xfId="0" applyNumberFormat="1" applyFont="1" applyFill="1" applyBorder="1" applyAlignment="1">
      <alignment horizontal="right" vertical="center" wrapText="1"/>
    </xf>
    <xf numFmtId="10" fontId="21" fillId="34" borderId="83" xfId="1" applyNumberFormat="1" applyFont="1" applyFill="1" applyBorder="1" applyAlignment="1">
      <alignment horizontal="right" vertical="center" wrapText="1"/>
    </xf>
    <xf numFmtId="10" fontId="21" fillId="34" borderId="96" xfId="1" applyNumberFormat="1" applyFont="1" applyFill="1" applyBorder="1" applyAlignment="1">
      <alignment horizontal="right" vertical="center" wrapText="1"/>
    </xf>
    <xf numFmtId="0" fontId="20" fillId="34" borderId="84" xfId="0" applyFont="1" applyFill="1" applyBorder="1" applyAlignment="1">
      <alignment horizontal="center" vertical="center" wrapText="1"/>
    </xf>
    <xf numFmtId="8" fontId="25" fillId="34" borderId="24" xfId="0" applyNumberFormat="1" applyFont="1" applyFill="1" applyBorder="1" applyAlignment="1">
      <alignment horizontal="right" vertical="center" wrapText="1"/>
    </xf>
    <xf numFmtId="7" fontId="25" fillId="34" borderId="24" xfId="0" applyNumberFormat="1" applyFont="1" applyFill="1" applyBorder="1" applyAlignment="1">
      <alignment horizontal="right" vertical="center" wrapText="1"/>
    </xf>
    <xf numFmtId="10" fontId="25" fillId="34" borderId="25" xfId="1" applyNumberFormat="1" applyFont="1" applyFill="1" applyBorder="1" applyAlignment="1">
      <alignment horizontal="right" vertical="center" wrapText="1"/>
    </xf>
    <xf numFmtId="43" fontId="38" fillId="0" borderId="78" xfId="47" applyFont="1" applyFill="1" applyBorder="1" applyAlignment="1">
      <alignment horizontal="right"/>
    </xf>
    <xf numFmtId="0" fontId="53" fillId="0" borderId="79" xfId="0" applyFont="1" applyBorder="1"/>
    <xf numFmtId="0" fontId="38" fillId="0" borderId="80" xfId="0" applyFont="1" applyBorder="1" applyAlignment="1">
      <alignment horizontal="center"/>
    </xf>
    <xf numFmtId="43" fontId="38" fillId="0" borderId="80" xfId="47" applyFont="1" applyFill="1" applyBorder="1" applyAlignment="1">
      <alignment horizontal="right"/>
    </xf>
    <xf numFmtId="14" fontId="50" fillId="0" borderId="80" xfId="0" applyNumberFormat="1" applyFont="1" applyBorder="1" applyAlignment="1">
      <alignment horizontal="center"/>
    </xf>
    <xf numFmtId="43" fontId="38" fillId="0" borderId="81" xfId="47" applyFont="1" applyBorder="1" applyAlignment="1">
      <alignment horizontal="right"/>
    </xf>
    <xf numFmtId="0" fontId="62" fillId="0" borderId="79" xfId="0" applyFont="1" applyBorder="1"/>
    <xf numFmtId="0" fontId="50" fillId="0" borderId="80" xfId="0" applyFont="1" applyBorder="1" applyAlignment="1">
      <alignment horizontal="center"/>
    </xf>
    <xf numFmtId="43" fontId="38" fillId="0" borderId="83" xfId="47" applyFont="1" applyBorder="1" applyAlignment="1">
      <alignment horizontal="right"/>
    </xf>
    <xf numFmtId="0" fontId="38" fillId="0" borderId="90" xfId="0" applyFont="1" applyBorder="1" applyAlignment="1">
      <alignment horizontal="center"/>
    </xf>
    <xf numFmtId="43" fontId="38" fillId="0" borderId="88" xfId="47" applyFont="1" applyFill="1" applyBorder="1" applyAlignment="1">
      <alignment horizontal="right"/>
    </xf>
    <xf numFmtId="14" fontId="50" fillId="0" borderId="90" xfId="0" applyNumberFormat="1" applyFont="1" applyBorder="1" applyAlignment="1">
      <alignment horizontal="center"/>
    </xf>
    <xf numFmtId="43" fontId="38" fillId="0" borderId="101" xfId="47" applyFont="1" applyBorder="1" applyAlignment="1">
      <alignment horizontal="right"/>
    </xf>
    <xf numFmtId="0" fontId="53" fillId="0" borderId="36" xfId="0" applyFont="1" applyBorder="1"/>
    <xf numFmtId="0" fontId="38" fillId="0" borderId="35" xfId="0" applyFont="1" applyBorder="1"/>
    <xf numFmtId="43" fontId="37" fillId="0" borderId="35" xfId="0" applyNumberFormat="1" applyFont="1" applyBorder="1"/>
    <xf numFmtId="43" fontId="37" fillId="0" borderId="11" xfId="0" applyNumberFormat="1" applyFont="1" applyBorder="1"/>
    <xf numFmtId="166" fontId="20" fillId="0" borderId="10" xfId="0" applyNumberFormat="1" applyFont="1" applyBorder="1" applyAlignment="1">
      <alignment vertical="center"/>
    </xf>
    <xf numFmtId="0" fontId="46" fillId="56" borderId="22" xfId="0" applyFont="1" applyFill="1" applyBorder="1" applyAlignment="1">
      <alignment horizontal="center" vertical="center" wrapText="1"/>
    </xf>
    <xf numFmtId="0" fontId="46" fillId="56" borderId="16" xfId="0" applyFont="1" applyFill="1" applyBorder="1" applyAlignment="1">
      <alignment horizontal="center" vertical="center"/>
    </xf>
    <xf numFmtId="0" fontId="18" fillId="34" borderId="78" xfId="0" applyFont="1" applyFill="1" applyBorder="1" applyAlignment="1">
      <alignment horizontal="justify" vertical="center" wrapText="1"/>
    </xf>
    <xf numFmtId="14" fontId="18" fillId="34" borderId="79" xfId="0" applyNumberFormat="1" applyFont="1" applyFill="1" applyBorder="1" applyAlignment="1">
      <alignment horizontal="justify" vertical="center" wrapText="1"/>
    </xf>
    <xf numFmtId="0" fontId="18" fillId="34" borderId="80" xfId="0" applyFont="1" applyFill="1" applyBorder="1" applyAlignment="1">
      <alignment horizontal="justify" vertical="center" wrapText="1"/>
    </xf>
    <xf numFmtId="166" fontId="18" fillId="0" borderId="81" xfId="0" applyNumberFormat="1" applyFont="1" applyBorder="1" applyAlignment="1">
      <alignment horizontal="right" vertical="center"/>
    </xf>
    <xf numFmtId="14" fontId="18" fillId="34" borderId="82" xfId="0" applyNumberFormat="1" applyFont="1" applyFill="1" applyBorder="1" applyAlignment="1">
      <alignment horizontal="justify" vertical="center" wrapText="1"/>
    </xf>
    <xf numFmtId="0" fontId="18" fillId="0" borderId="83" xfId="0" applyFont="1" applyBorder="1" applyAlignment="1">
      <alignment horizontal="right" vertical="center"/>
    </xf>
    <xf numFmtId="0" fontId="18" fillId="34" borderId="82" xfId="0" applyFont="1" applyFill="1" applyBorder="1" applyAlignment="1">
      <alignment horizontal="justify" vertical="center" wrapText="1"/>
    </xf>
    <xf numFmtId="14" fontId="18" fillId="34" borderId="89" xfId="0" applyNumberFormat="1" applyFont="1" applyFill="1" applyBorder="1" applyAlignment="1">
      <alignment horizontal="justify" vertical="center" wrapText="1"/>
    </xf>
    <xf numFmtId="0" fontId="18" fillId="34" borderId="90" xfId="0" applyFont="1" applyFill="1" applyBorder="1" applyAlignment="1">
      <alignment horizontal="justify" vertical="center" wrapText="1"/>
    </xf>
    <xf numFmtId="0" fontId="18" fillId="0" borderId="101" xfId="0" applyFont="1" applyBorder="1" applyAlignment="1">
      <alignment horizontal="right" vertical="center"/>
    </xf>
    <xf numFmtId="8" fontId="64" fillId="0" borderId="13" xfId="0" applyNumberFormat="1" applyFont="1" applyBorder="1" applyAlignment="1">
      <alignment horizontal="right" vertical="center"/>
    </xf>
    <xf numFmtId="10" fontId="26" fillId="0" borderId="13" xfId="0" applyNumberFormat="1" applyFont="1" applyBorder="1" applyAlignment="1">
      <alignment horizontal="right" vertical="center"/>
    </xf>
    <xf numFmtId="4" fontId="18" fillId="0" borderId="78" xfId="0" applyNumberFormat="1" applyFont="1" applyBorder="1" applyAlignment="1">
      <alignment horizontal="right" vertical="center"/>
    </xf>
    <xf numFmtId="4" fontId="18" fillId="0" borderId="80" xfId="0" applyNumberFormat="1" applyFont="1" applyBorder="1" applyAlignment="1">
      <alignment horizontal="right" vertical="center"/>
    </xf>
    <xf numFmtId="10" fontId="24" fillId="0" borderId="81" xfId="0" applyNumberFormat="1" applyFont="1" applyBorder="1" applyAlignment="1">
      <alignment horizontal="right" vertical="center"/>
    </xf>
    <xf numFmtId="10" fontId="24" fillId="0" borderId="83" xfId="0" applyNumberFormat="1" applyFont="1" applyBorder="1" applyAlignment="1">
      <alignment horizontal="right" vertical="center"/>
    </xf>
    <xf numFmtId="0" fontId="18" fillId="0" borderId="89" xfId="0" applyFont="1" applyBorder="1" applyAlignment="1">
      <alignment vertical="center"/>
    </xf>
    <xf numFmtId="4" fontId="24" fillId="35" borderId="90" xfId="0" applyNumberFormat="1" applyFont="1" applyFill="1" applyBorder="1"/>
    <xf numFmtId="4" fontId="18" fillId="0" borderId="90" xfId="0" applyNumberFormat="1" applyFont="1" applyBorder="1" applyAlignment="1">
      <alignment horizontal="right" vertical="center"/>
    </xf>
    <xf numFmtId="10" fontId="24" fillId="0" borderId="101" xfId="0" applyNumberFormat="1" applyFont="1" applyBorder="1" applyAlignment="1">
      <alignment horizontal="right" vertical="center"/>
    </xf>
    <xf numFmtId="7" fontId="56" fillId="0" borderId="56" xfId="47" applyNumberFormat="1" applyFont="1" applyBorder="1" applyAlignment="1">
      <alignment horizontal="center"/>
    </xf>
    <xf numFmtId="0" fontId="44" fillId="38" borderId="0" xfId="0" applyFont="1" applyFill="1" applyAlignment="1">
      <alignment horizontal="center" vertical="center" wrapText="1"/>
    </xf>
    <xf numFmtId="0" fontId="55" fillId="0" borderId="36" xfId="0" applyFont="1" applyBorder="1" applyAlignment="1">
      <alignment horizontal="center"/>
    </xf>
    <xf numFmtId="4" fontId="38" fillId="45" borderId="22" xfId="0" applyNumberFormat="1" applyFont="1" applyFill="1" applyBorder="1" applyAlignment="1">
      <alignment horizontal="right"/>
    </xf>
    <xf numFmtId="0" fontId="37" fillId="0" borderId="0" xfId="0" applyFont="1"/>
    <xf numFmtId="0" fontId="15" fillId="0" borderId="0" xfId="0" applyFont="1"/>
    <xf numFmtId="0" fontId="37" fillId="0" borderId="0" xfId="0" applyFont="1" applyAlignment="1">
      <alignment horizontal="center"/>
    </xf>
    <xf numFmtId="0" fontId="50" fillId="0" borderId="78" xfId="0" applyFont="1" applyBorder="1" applyAlignment="1">
      <alignment horizontal="center"/>
    </xf>
    <xf numFmtId="43" fontId="50" fillId="0" borderId="81" xfId="47" applyFont="1" applyBorder="1" applyAlignment="1">
      <alignment horizontal="right"/>
    </xf>
    <xf numFmtId="0" fontId="62" fillId="0" borderId="82" xfId="0" applyFont="1" applyBorder="1"/>
    <xf numFmtId="43" fontId="50" fillId="0" borderId="83" xfId="47" applyFont="1" applyBorder="1" applyAlignment="1">
      <alignment horizontal="right"/>
    </xf>
    <xf numFmtId="14" fontId="50" fillId="35" borderId="80" xfId="0" applyNumberFormat="1" applyFont="1" applyFill="1" applyBorder="1" applyAlignment="1">
      <alignment horizontal="center"/>
    </xf>
    <xf numFmtId="14" fontId="50" fillId="35" borderId="78" xfId="0" applyNumberFormat="1" applyFont="1" applyFill="1" applyBorder="1" applyAlignment="1">
      <alignment horizontal="center"/>
    </xf>
    <xf numFmtId="4" fontId="26" fillId="34" borderId="78" xfId="0" applyNumberFormat="1" applyFont="1" applyFill="1" applyBorder="1" applyAlignment="1">
      <alignment horizontal="right" wrapText="1"/>
    </xf>
    <xf numFmtId="0" fontId="18" fillId="0" borderId="120" xfId="0" applyFont="1" applyBorder="1" applyAlignment="1">
      <alignment horizontal="center" vertical="center"/>
    </xf>
    <xf numFmtId="0" fontId="18" fillId="0" borderId="54" xfId="0" applyFont="1" applyBorder="1" applyAlignment="1">
      <alignment horizontal="justify" vertical="center" wrapText="1"/>
    </xf>
    <xf numFmtId="4" fontId="21" fillId="0" borderId="27" xfId="0" applyNumberFormat="1" applyFont="1" applyBorder="1" applyAlignment="1">
      <alignment horizontal="right" vertical="center"/>
    </xf>
    <xf numFmtId="4" fontId="21" fillId="0" borderId="54" xfId="0" applyNumberFormat="1" applyFont="1" applyBorder="1" applyAlignment="1">
      <alignment horizontal="right" vertical="center"/>
    </xf>
    <xf numFmtId="0" fontId="53" fillId="57" borderId="82" xfId="0" applyFont="1" applyFill="1" applyBorder="1"/>
    <xf numFmtId="0" fontId="53" fillId="57" borderId="43" xfId="0" applyFont="1" applyFill="1" applyBorder="1"/>
    <xf numFmtId="0" fontId="38" fillId="57" borderId="91" xfId="0" applyFont="1" applyFill="1" applyBorder="1" applyAlignment="1">
      <alignment horizontal="center"/>
    </xf>
    <xf numFmtId="43" fontId="38" fillId="57" borderId="91" xfId="47" applyFont="1" applyFill="1" applyBorder="1" applyAlignment="1">
      <alignment horizontal="right"/>
    </xf>
    <xf numFmtId="14" fontId="50" fillId="57" borderId="91" xfId="0" applyNumberFormat="1" applyFont="1" applyFill="1" applyBorder="1" applyAlignment="1">
      <alignment horizontal="center"/>
    </xf>
    <xf numFmtId="0" fontId="53" fillId="57" borderId="78" xfId="0" applyFont="1" applyFill="1" applyBorder="1"/>
    <xf numFmtId="0" fontId="38" fillId="57" borderId="78" xfId="0" applyFont="1" applyFill="1" applyBorder="1" applyAlignment="1">
      <alignment horizontal="center"/>
    </xf>
    <xf numFmtId="43" fontId="38" fillId="57" borderId="78" xfId="47" applyFont="1" applyFill="1" applyBorder="1" applyAlignment="1">
      <alignment horizontal="right"/>
    </xf>
    <xf numFmtId="14" fontId="50" fillId="57" borderId="78" xfId="0" applyNumberFormat="1" applyFont="1" applyFill="1" applyBorder="1" applyAlignment="1">
      <alignment horizontal="center"/>
    </xf>
    <xf numFmtId="14" fontId="50" fillId="35" borderId="91" xfId="0" applyNumberFormat="1" applyFont="1" applyFill="1" applyBorder="1" applyAlignment="1">
      <alignment horizontal="center"/>
    </xf>
    <xf numFmtId="43" fontId="38" fillId="0" borderId="91" xfId="47" applyFont="1" applyFill="1" applyBorder="1" applyAlignment="1">
      <alignment horizontal="right"/>
    </xf>
    <xf numFmtId="43" fontId="50" fillId="0" borderId="96" xfId="47" applyFont="1" applyBorder="1" applyAlignment="1">
      <alignment horizontal="right"/>
    </xf>
    <xf numFmtId="0" fontId="37" fillId="0" borderId="35" xfId="0" applyFont="1" applyBorder="1"/>
    <xf numFmtId="0" fontId="15" fillId="0" borderId="35" xfId="0" applyFont="1" applyBorder="1"/>
    <xf numFmtId="0" fontId="37" fillId="0" borderId="11" xfId="0" applyFont="1" applyBorder="1"/>
    <xf numFmtId="43" fontId="37" fillId="0" borderId="10" xfId="0" applyNumberFormat="1" applyFont="1" applyBorder="1"/>
    <xf numFmtId="17" fontId="61" fillId="54" borderId="23" xfId="0" applyNumberFormat="1" applyFont="1" applyFill="1" applyBorder="1" applyAlignment="1">
      <alignment horizontal="center" vertical="center"/>
    </xf>
    <xf numFmtId="43" fontId="28" fillId="0" borderId="78" xfId="47" applyFont="1" applyFill="1" applyBorder="1"/>
    <xf numFmtId="43" fontId="0" fillId="0" borderId="78" xfId="47" applyFont="1" applyFill="1" applyBorder="1"/>
    <xf numFmtId="43" fontId="0" fillId="0" borderId="0" xfId="47" applyFont="1" applyBorder="1"/>
    <xf numFmtId="43" fontId="50" fillId="42" borderId="109" xfId="47" applyFont="1" applyFill="1" applyBorder="1"/>
    <xf numFmtId="43" fontId="38" fillId="0" borderId="78" xfId="47" applyFont="1" applyBorder="1" applyAlignment="1">
      <alignment horizontal="right"/>
    </xf>
    <xf numFmtId="0" fontId="53" fillId="0" borderId="110" xfId="0" applyFont="1" applyBorder="1" applyAlignment="1">
      <alignment horizontal="center"/>
    </xf>
    <xf numFmtId="0" fontId="66" fillId="0" borderId="78" xfId="0" applyFont="1" applyBorder="1"/>
    <xf numFmtId="0" fontId="62" fillId="57" borderId="79" xfId="0" applyFont="1" applyFill="1" applyBorder="1"/>
    <xf numFmtId="0" fontId="50" fillId="57" borderId="80" xfId="0" applyFont="1" applyFill="1" applyBorder="1" applyAlignment="1">
      <alignment horizontal="center"/>
    </xf>
    <xf numFmtId="43" fontId="38" fillId="57" borderId="98" xfId="47" applyFont="1" applyFill="1" applyBorder="1" applyAlignment="1">
      <alignment horizontal="right"/>
    </xf>
    <xf numFmtId="14" fontId="50" fillId="57" borderId="98" xfId="0" applyNumberFormat="1" applyFont="1" applyFill="1" applyBorder="1" applyAlignment="1">
      <alignment horizontal="center"/>
    </xf>
    <xf numFmtId="14" fontId="50" fillId="57" borderId="92" xfId="0" applyNumberFormat="1" applyFont="1" applyFill="1" applyBorder="1" applyAlignment="1">
      <alignment horizontal="center"/>
    </xf>
    <xf numFmtId="41" fontId="38" fillId="57" borderId="98" xfId="47" applyNumberFormat="1" applyFont="1" applyFill="1" applyBorder="1" applyAlignment="1">
      <alignment horizontal="center"/>
    </xf>
    <xf numFmtId="43" fontId="63" fillId="57" borderId="98" xfId="47" applyFont="1" applyFill="1" applyBorder="1"/>
    <xf numFmtId="0" fontId="0" fillId="57" borderId="0" xfId="0" applyFill="1"/>
    <xf numFmtId="43" fontId="28" fillId="57" borderId="78" xfId="47" applyFont="1" applyFill="1" applyBorder="1"/>
    <xf numFmtId="43" fontId="0" fillId="57" borderId="78" xfId="47" applyFont="1" applyFill="1" applyBorder="1"/>
    <xf numFmtId="43" fontId="0" fillId="57" borderId="0" xfId="47" applyFont="1" applyFill="1" applyBorder="1"/>
    <xf numFmtId="43" fontId="24" fillId="57" borderId="78" xfId="47" applyFont="1" applyFill="1" applyBorder="1"/>
    <xf numFmtId="43" fontId="50" fillId="57" borderId="78" xfId="47" applyFont="1" applyFill="1" applyBorder="1" applyAlignment="1">
      <alignment horizontal="right"/>
    </xf>
    <xf numFmtId="43" fontId="50" fillId="57" borderId="109" xfId="47" applyFont="1" applyFill="1" applyBorder="1" applyAlignment="1">
      <alignment horizontal="right"/>
    </xf>
    <xf numFmtId="43" fontId="38" fillId="57" borderId="78" xfId="47" applyFont="1" applyFill="1" applyBorder="1"/>
    <xf numFmtId="0" fontId="53" fillId="57" borderId="110" xfId="0" applyFont="1" applyFill="1" applyBorder="1" applyAlignment="1">
      <alignment horizontal="center"/>
    </xf>
    <xf numFmtId="43" fontId="50" fillId="42" borderId="109" xfId="47" applyFont="1" applyFill="1" applyBorder="1" applyAlignment="1">
      <alignment horizontal="right"/>
    </xf>
    <xf numFmtId="0" fontId="68" fillId="0" borderId="0" xfId="0" applyFont="1"/>
    <xf numFmtId="43" fontId="68" fillId="0" borderId="78" xfId="47" applyFont="1" applyFill="1" applyBorder="1"/>
    <xf numFmtId="43" fontId="68" fillId="0" borderId="78" xfId="0" applyNumberFormat="1" applyFont="1" applyBorder="1"/>
    <xf numFmtId="168" fontId="38" fillId="0" borderId="78" xfId="47" applyNumberFormat="1" applyFont="1" applyFill="1" applyBorder="1"/>
    <xf numFmtId="0" fontId="67" fillId="0" borderId="0" xfId="0" applyFont="1" applyAlignment="1">
      <alignment horizontal="left" wrapText="1"/>
    </xf>
    <xf numFmtId="43" fontId="38" fillId="57" borderId="78" xfId="0" applyNumberFormat="1" applyFont="1" applyFill="1" applyBorder="1"/>
    <xf numFmtId="0" fontId="68" fillId="57" borderId="78" xfId="0" applyFont="1" applyFill="1" applyBorder="1" applyAlignment="1">
      <alignment horizontal="left"/>
    </xf>
    <xf numFmtId="43" fontId="0" fillId="57" borderId="0" xfId="0" applyNumberFormat="1" applyFill="1"/>
    <xf numFmtId="43" fontId="50" fillId="57" borderId="78" xfId="47" applyFont="1" applyFill="1" applyBorder="1"/>
    <xf numFmtId="43" fontId="50" fillId="57" borderId="109" xfId="47" applyFont="1" applyFill="1" applyBorder="1"/>
    <xf numFmtId="0" fontId="67" fillId="57" borderId="78" xfId="0" applyFont="1" applyFill="1" applyBorder="1" applyAlignment="1">
      <alignment horizontal="left" wrapText="1"/>
    </xf>
    <xf numFmtId="43" fontId="38" fillId="57" borderId="54" xfId="47" applyFont="1" applyFill="1" applyBorder="1" applyAlignment="1">
      <alignment horizontal="right"/>
    </xf>
    <xf numFmtId="43" fontId="38" fillId="57" borderId="91" xfId="0" applyNumberFormat="1" applyFont="1" applyFill="1" applyBorder="1"/>
    <xf numFmtId="0" fontId="67" fillId="57" borderId="91" xfId="0" applyFont="1" applyFill="1" applyBorder="1" applyAlignment="1">
      <alignment horizontal="left" wrapText="1"/>
    </xf>
    <xf numFmtId="43" fontId="0" fillId="57" borderId="91" xfId="47" applyFont="1" applyFill="1" applyBorder="1"/>
    <xf numFmtId="43" fontId="50" fillId="57" borderId="91" xfId="47" applyFont="1" applyFill="1" applyBorder="1"/>
    <xf numFmtId="43" fontId="50" fillId="57" borderId="0" xfId="47" applyFont="1" applyFill="1" applyBorder="1"/>
    <xf numFmtId="14" fontId="63" fillId="57" borderId="91" xfId="0" applyNumberFormat="1" applyFont="1" applyFill="1" applyBorder="1" applyAlignment="1">
      <alignment horizontal="center"/>
    </xf>
    <xf numFmtId="41" fontId="38" fillId="57" borderId="91" xfId="47" applyNumberFormat="1" applyFont="1" applyFill="1" applyBorder="1" applyAlignment="1">
      <alignment horizontal="center"/>
    </xf>
    <xf numFmtId="43" fontId="38" fillId="57" borderId="0" xfId="0" applyNumberFormat="1" applyFont="1" applyFill="1"/>
    <xf numFmtId="0" fontId="67" fillId="57" borderId="54" xfId="0" applyFont="1" applyFill="1" applyBorder="1" applyAlignment="1">
      <alignment horizontal="left" wrapText="1"/>
    </xf>
    <xf numFmtId="43" fontId="0" fillId="57" borderId="54" xfId="47" applyFont="1" applyFill="1" applyBorder="1"/>
    <xf numFmtId="0" fontId="69" fillId="57" borderId="78" xfId="0" applyFont="1" applyFill="1" applyBorder="1" applyAlignment="1">
      <alignment horizontal="center"/>
    </xf>
    <xf numFmtId="14" fontId="63" fillId="57" borderId="78" xfId="0" applyNumberFormat="1" applyFont="1" applyFill="1" applyBorder="1" applyAlignment="1">
      <alignment horizontal="center"/>
    </xf>
    <xf numFmtId="41" fontId="38" fillId="57" borderId="78" xfId="47" applyNumberFormat="1" applyFont="1" applyFill="1" applyBorder="1" applyAlignment="1">
      <alignment horizontal="center"/>
    </xf>
    <xf numFmtId="0" fontId="67" fillId="0" borderId="24" xfId="0" applyFont="1" applyBorder="1" applyAlignment="1">
      <alignment horizontal="center" wrapText="1"/>
    </xf>
    <xf numFmtId="43" fontId="15" fillId="0" borderId="24" xfId="47" applyFont="1" applyBorder="1"/>
    <xf numFmtId="43" fontId="15" fillId="0" borderId="24" xfId="47" applyFont="1" applyFill="1" applyBorder="1"/>
    <xf numFmtId="0" fontId="15" fillId="0" borderId="24" xfId="0" applyFont="1" applyBorder="1"/>
    <xf numFmtId="43" fontId="15" fillId="0" borderId="24" xfId="0" applyNumberFormat="1" applyFont="1" applyBorder="1"/>
    <xf numFmtId="43" fontId="37" fillId="55" borderId="12" xfId="0" applyNumberFormat="1" applyFont="1" applyFill="1" applyBorder="1"/>
    <xf numFmtId="43" fontId="37" fillId="0" borderId="31" xfId="47" applyFont="1" applyFill="1" applyBorder="1"/>
    <xf numFmtId="0" fontId="26" fillId="0" borderId="13" xfId="0" applyFont="1" applyBorder="1" applyAlignment="1">
      <alignment horizontal="center"/>
    </xf>
    <xf numFmtId="0" fontId="70" fillId="0" borderId="78" xfId="0" applyFont="1" applyBorder="1" applyAlignment="1">
      <alignment vertical="top" wrapText="1"/>
    </xf>
    <xf numFmtId="43" fontId="43" fillId="0" borderId="78" xfId="47" applyFont="1" applyBorder="1"/>
    <xf numFmtId="0" fontId="43" fillId="0" borderId="0" xfId="0" applyFont="1"/>
    <xf numFmtId="0" fontId="43" fillId="0" borderId="22" xfId="0" applyFont="1" applyBorder="1"/>
    <xf numFmtId="43" fontId="23" fillId="52" borderId="24" xfId="47" applyFont="1" applyFill="1" applyBorder="1"/>
    <xf numFmtId="43" fontId="61" fillId="52" borderId="0" xfId="47" applyFont="1" applyFill="1" applyBorder="1"/>
    <xf numFmtId="43" fontId="52" fillId="52" borderId="0" xfId="47" applyFont="1" applyFill="1" applyBorder="1"/>
    <xf numFmtId="43" fontId="61" fillId="52" borderId="0" xfId="47" quotePrefix="1" applyFont="1" applyFill="1" applyBorder="1"/>
    <xf numFmtId="0" fontId="24" fillId="0" borderId="78" xfId="0" applyFont="1" applyBorder="1" applyAlignment="1">
      <alignment horizontal="center"/>
    </xf>
    <xf numFmtId="0" fontId="24" fillId="0" borderId="78" xfId="0" applyFont="1" applyBorder="1" applyAlignment="1">
      <alignment horizontal="center" wrapText="1"/>
    </xf>
    <xf numFmtId="0" fontId="28" fillId="0" borderId="78" xfId="0" applyFont="1" applyBorder="1" applyAlignment="1">
      <alignment horizontal="center"/>
    </xf>
    <xf numFmtId="0" fontId="12" fillId="52" borderId="35" xfId="0" applyFont="1" applyFill="1" applyBorder="1"/>
    <xf numFmtId="1" fontId="24" fillId="58" borderId="22" xfId="0" applyNumberFormat="1" applyFont="1" applyFill="1" applyBorder="1" applyAlignment="1">
      <alignment horizontal="center"/>
    </xf>
    <xf numFmtId="4" fontId="24" fillId="58" borderId="22" xfId="0" applyNumberFormat="1" applyFont="1" applyFill="1" applyBorder="1"/>
    <xf numFmtId="4" fontId="24" fillId="60" borderId="22" xfId="0" applyNumberFormat="1" applyFont="1" applyFill="1" applyBorder="1"/>
    <xf numFmtId="0" fontId="37" fillId="0" borderId="35" xfId="0" applyFont="1" applyBorder="1" applyAlignment="1">
      <alignment horizontal="center"/>
    </xf>
    <xf numFmtId="0" fontId="62" fillId="35" borderId="112" xfId="0" applyFont="1" applyFill="1" applyBorder="1"/>
    <xf numFmtId="0" fontId="53" fillId="35" borderId="95" xfId="0" applyFont="1" applyFill="1" applyBorder="1"/>
    <xf numFmtId="0" fontId="53" fillId="35" borderId="82" xfId="0" applyFont="1" applyFill="1" applyBorder="1"/>
    <xf numFmtId="0" fontId="53" fillId="35" borderId="89" xfId="0" applyFont="1" applyFill="1" applyBorder="1"/>
    <xf numFmtId="14" fontId="50" fillId="35" borderId="92" xfId="0" applyNumberFormat="1" applyFont="1" applyFill="1" applyBorder="1" applyAlignment="1">
      <alignment horizontal="center"/>
    </xf>
    <xf numFmtId="14" fontId="50" fillId="35" borderId="93" xfId="0" applyNumberFormat="1" applyFont="1" applyFill="1" applyBorder="1" applyAlignment="1">
      <alignment horizontal="center"/>
    </xf>
    <xf numFmtId="14" fontId="50" fillId="35" borderId="100" xfId="0" applyNumberFormat="1" applyFont="1" applyFill="1" applyBorder="1" applyAlignment="1">
      <alignment horizontal="center"/>
    </xf>
    <xf numFmtId="14" fontId="50" fillId="35" borderId="122" xfId="0" applyNumberFormat="1" applyFont="1" applyFill="1" applyBorder="1" applyAlignment="1">
      <alignment horizontal="center"/>
    </xf>
    <xf numFmtId="4" fontId="18" fillId="0" borderId="0" xfId="0" applyNumberFormat="1" applyFont="1"/>
    <xf numFmtId="43" fontId="37" fillId="0" borderId="0" xfId="0" applyNumberFormat="1" applyFont="1"/>
    <xf numFmtId="43" fontId="37" fillId="55" borderId="22" xfId="0" applyNumberFormat="1" applyFont="1" applyFill="1" applyBorder="1"/>
    <xf numFmtId="43" fontId="37" fillId="0" borderId="97" xfId="0" applyNumberFormat="1" applyFont="1" applyBorder="1"/>
    <xf numFmtId="168" fontId="37" fillId="0" borderId="97" xfId="0" applyNumberFormat="1" applyFont="1" applyBorder="1"/>
    <xf numFmtId="0" fontId="26" fillId="0" borderId="0" xfId="0" applyFont="1" applyAlignment="1">
      <alignment horizontal="center"/>
    </xf>
    <xf numFmtId="0" fontId="37" fillId="42" borderId="47" xfId="0" applyFont="1" applyFill="1" applyBorder="1" applyAlignment="1">
      <alignment horizontal="center" vertical="center" wrapText="1"/>
    </xf>
    <xf numFmtId="0" fontId="18" fillId="34" borderId="44" xfId="0" applyFont="1" applyFill="1" applyBorder="1" applyAlignment="1">
      <alignment vertical="center" wrapText="1"/>
    </xf>
    <xf numFmtId="4" fontId="18" fillId="34" borderId="31" xfId="0" applyNumberFormat="1" applyFont="1" applyFill="1" applyBorder="1" applyAlignment="1">
      <alignment horizontal="right" vertical="center" wrapText="1"/>
    </xf>
    <xf numFmtId="8" fontId="21" fillId="34" borderId="10" xfId="0" applyNumberFormat="1" applyFont="1" applyFill="1" applyBorder="1" applyAlignment="1">
      <alignment horizontal="right" vertical="center" wrapText="1"/>
    </xf>
    <xf numFmtId="0" fontId="0" fillId="0" borderId="78" xfId="0" applyBorder="1"/>
    <xf numFmtId="8" fontId="0" fillId="0" borderId="78" xfId="0" applyNumberFormat="1" applyBorder="1"/>
    <xf numFmtId="0" fontId="0" fillId="0" borderId="78" xfId="0" applyBorder="1" applyAlignment="1">
      <alignment wrapText="1"/>
    </xf>
    <xf numFmtId="43" fontId="0" fillId="0" borderId="0" xfId="47" applyFont="1"/>
    <xf numFmtId="9" fontId="0" fillId="0" borderId="78" xfId="1" applyFont="1" applyBorder="1"/>
    <xf numFmtId="43" fontId="0" fillId="0" borderId="78" xfId="47" applyFont="1" applyBorder="1"/>
    <xf numFmtId="43" fontId="63" fillId="0" borderId="83" xfId="47" applyFont="1" applyBorder="1" applyAlignment="1">
      <alignment horizontal="right"/>
    </xf>
    <xf numFmtId="43" fontId="63" fillId="0" borderId="83" xfId="47" applyFont="1" applyFill="1" applyBorder="1" applyAlignment="1">
      <alignment horizontal="right"/>
    </xf>
    <xf numFmtId="43" fontId="63" fillId="0" borderId="81" xfId="47" applyFont="1" applyFill="1" applyBorder="1" applyAlignment="1">
      <alignment horizontal="right"/>
    </xf>
    <xf numFmtId="43" fontId="37" fillId="55" borderId="10" xfId="0" applyNumberFormat="1" applyFont="1" applyFill="1" applyBorder="1"/>
    <xf numFmtId="43" fontId="63" fillId="0" borderId="96" xfId="47" applyFont="1" applyBorder="1" applyAlignment="1">
      <alignment horizontal="right"/>
    </xf>
    <xf numFmtId="4" fontId="71" fillId="35" borderId="22" xfId="0" applyNumberFormat="1" applyFont="1" applyFill="1" applyBorder="1"/>
    <xf numFmtId="4" fontId="72" fillId="45" borderId="18" xfId="0" applyNumberFormat="1" applyFont="1" applyFill="1" applyBorder="1" applyAlignment="1">
      <alignment horizontal="center"/>
    </xf>
    <xf numFmtId="4" fontId="72" fillId="45" borderId="18" xfId="0" applyNumberFormat="1" applyFont="1" applyFill="1" applyBorder="1"/>
    <xf numFmtId="4" fontId="72" fillId="35" borderId="10" xfId="0" applyNumberFormat="1" applyFont="1" applyFill="1" applyBorder="1"/>
    <xf numFmtId="4" fontId="28" fillId="0" borderId="22" xfId="0" applyNumberFormat="1" applyFont="1" applyBorder="1"/>
    <xf numFmtId="4" fontId="68" fillId="0" borderId="16" xfId="0" applyNumberFormat="1" applyFont="1" applyBorder="1"/>
    <xf numFmtId="4" fontId="28" fillId="35" borderId="22" xfId="0" applyNumberFormat="1" applyFont="1" applyFill="1" applyBorder="1"/>
    <xf numFmtId="4" fontId="28" fillId="58" borderId="22" xfId="0" applyNumberFormat="1" applyFont="1" applyFill="1" applyBorder="1"/>
    <xf numFmtId="43" fontId="29" fillId="57" borderId="84" xfId="47" applyFont="1" applyFill="1" applyBorder="1"/>
    <xf numFmtId="0" fontId="28" fillId="35" borderId="78" xfId="0" applyFont="1" applyFill="1" applyBorder="1" applyAlignment="1">
      <alignment horizontal="left" wrapText="1"/>
    </xf>
    <xf numFmtId="0" fontId="73" fillId="0" borderId="16" xfId="0" applyFont="1" applyBorder="1" applyAlignment="1">
      <alignment horizontal="center"/>
    </xf>
    <xf numFmtId="4" fontId="27" fillId="35" borderId="78" xfId="0" applyNumberFormat="1" applyFont="1" applyFill="1" applyBorder="1" applyAlignment="1">
      <alignment horizontal="right"/>
    </xf>
    <xf numFmtId="0" fontId="27" fillId="35" borderId="78" xfId="0" applyFont="1" applyFill="1" applyBorder="1" applyAlignment="1">
      <alignment horizontal="left"/>
    </xf>
    <xf numFmtId="0" fontId="27" fillId="35" borderId="93" xfId="0" applyFont="1" applyFill="1" applyBorder="1" applyAlignment="1">
      <alignment horizontal="left"/>
    </xf>
    <xf numFmtId="43" fontId="28" fillId="0" borderId="82" xfId="47" applyFont="1" applyBorder="1"/>
    <xf numFmtId="43" fontId="28" fillId="0" borderId="95" xfId="47" applyFont="1" applyBorder="1"/>
    <xf numFmtId="0" fontId="68" fillId="0" borderId="111" xfId="0" applyFont="1" applyBorder="1" applyAlignment="1">
      <alignment horizontal="center"/>
    </xf>
    <xf numFmtId="0" fontId="68" fillId="0" borderId="121" xfId="0" applyFont="1" applyBorder="1" applyAlignment="1">
      <alignment horizontal="center"/>
    </xf>
    <xf numFmtId="0" fontId="29" fillId="57" borderId="10" xfId="0" applyFont="1" applyFill="1" applyBorder="1" applyAlignment="1">
      <alignment horizontal="center" vertical="center" wrapText="1"/>
    </xf>
    <xf numFmtId="0" fontId="29" fillId="57" borderId="35" xfId="0" applyFont="1" applyFill="1" applyBorder="1" applyAlignment="1">
      <alignment horizontal="center" vertical="center" wrapText="1"/>
    </xf>
    <xf numFmtId="0" fontId="74" fillId="57" borderId="10" xfId="0" applyFont="1" applyFill="1" applyBorder="1" applyAlignment="1">
      <alignment horizontal="center" vertical="center" wrapText="1"/>
    </xf>
    <xf numFmtId="0" fontId="68" fillId="0" borderId="118" xfId="0" applyFont="1" applyBorder="1" applyAlignment="1">
      <alignment horizontal="center"/>
    </xf>
    <xf numFmtId="0" fontId="68" fillId="0" borderId="119" xfId="0" applyFont="1" applyBorder="1" applyAlignment="1">
      <alignment horizontal="center"/>
    </xf>
    <xf numFmtId="0" fontId="29" fillId="57" borderId="10" xfId="0" applyFont="1" applyFill="1" applyBorder="1" applyAlignment="1">
      <alignment horizontal="left" wrapText="1"/>
    </xf>
    <xf numFmtId="0" fontId="73" fillId="57" borderId="11" xfId="0" applyFont="1" applyFill="1" applyBorder="1" applyAlignment="1">
      <alignment horizontal="center"/>
    </xf>
    <xf numFmtId="4" fontId="29" fillId="57" borderId="84" xfId="0" applyNumberFormat="1" applyFont="1" applyFill="1" applyBorder="1" applyAlignment="1">
      <alignment horizontal="right"/>
    </xf>
    <xf numFmtId="4" fontId="29" fillId="57" borderId="24" xfId="0" applyNumberFormat="1" applyFont="1" applyFill="1" applyBorder="1" applyAlignment="1">
      <alignment horizontal="right"/>
    </xf>
    <xf numFmtId="4" fontId="29" fillId="57" borderId="25" xfId="0" applyNumberFormat="1" applyFont="1" applyFill="1" applyBorder="1" applyAlignment="1">
      <alignment horizontal="right"/>
    </xf>
    <xf numFmtId="0" fontId="68" fillId="0" borderId="16" xfId="0" applyFont="1" applyBorder="1" applyAlignment="1">
      <alignment horizontal="center"/>
    </xf>
    <xf numFmtId="4" fontId="28" fillId="35" borderId="123" xfId="0" applyNumberFormat="1" applyFont="1" applyFill="1" applyBorder="1" applyAlignment="1">
      <alignment horizontal="right"/>
    </xf>
    <xf numFmtId="0" fontId="29" fillId="57" borderId="10" xfId="0" applyFont="1" applyFill="1" applyBorder="1" applyAlignment="1">
      <alignment horizontal="left"/>
    </xf>
    <xf numFmtId="4" fontId="29" fillId="57" borderId="124" xfId="0" applyNumberFormat="1" applyFont="1" applyFill="1" applyBorder="1" applyAlignment="1">
      <alignment horizontal="right"/>
    </xf>
    <xf numFmtId="4" fontId="29" fillId="35" borderId="78" xfId="0" applyNumberFormat="1" applyFont="1" applyFill="1" applyBorder="1" applyAlignment="1">
      <alignment horizontal="right"/>
    </xf>
    <xf numFmtId="0" fontId="75" fillId="0" borderId="94" xfId="0" applyFont="1" applyBorder="1" applyAlignment="1">
      <alignment wrapText="1"/>
    </xf>
    <xf numFmtId="0" fontId="75" fillId="0" borderId="117" xfId="0" applyFont="1" applyBorder="1" applyAlignment="1">
      <alignment wrapText="1"/>
    </xf>
    <xf numFmtId="0" fontId="76" fillId="57" borderId="10" xfId="0" applyFont="1" applyFill="1" applyBorder="1" applyAlignment="1">
      <alignment wrapText="1"/>
    </xf>
    <xf numFmtId="43" fontId="29" fillId="57" borderId="24" xfId="47" applyFont="1" applyFill="1" applyBorder="1"/>
    <xf numFmtId="43" fontId="29" fillId="57" borderId="25" xfId="47" applyFont="1" applyFill="1" applyBorder="1"/>
    <xf numFmtId="0" fontId="75" fillId="0" borderId="34" xfId="0" applyFont="1" applyBorder="1"/>
    <xf numFmtId="0" fontId="68" fillId="0" borderId="45" xfId="0" applyFont="1" applyBorder="1" applyAlignment="1">
      <alignment horizontal="center"/>
    </xf>
    <xf numFmtId="0" fontId="75" fillId="0" borderId="94" xfId="0" applyFont="1" applyBorder="1"/>
    <xf numFmtId="0" fontId="68" fillId="0" borderId="94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75" fillId="0" borderId="0" xfId="0" applyFont="1"/>
    <xf numFmtId="0" fontId="28" fillId="0" borderId="0" xfId="0" applyFont="1"/>
    <xf numFmtId="4" fontId="28" fillId="0" borderId="0" xfId="0" applyNumberFormat="1" applyFont="1"/>
    <xf numFmtId="0" fontId="29" fillId="35" borderId="18" xfId="0" applyFont="1" applyFill="1" applyBorder="1" applyAlignment="1">
      <alignment horizontal="center" wrapText="1"/>
    </xf>
    <xf numFmtId="0" fontId="73" fillId="0" borderId="18" xfId="0" applyFont="1" applyBorder="1" applyAlignment="1">
      <alignment horizontal="center"/>
    </xf>
    <xf numFmtId="4" fontId="29" fillId="35" borderId="125" xfId="0" applyNumberFormat="1" applyFont="1" applyFill="1" applyBorder="1" applyAlignment="1">
      <alignment horizontal="right"/>
    </xf>
    <xf numFmtId="4" fontId="29" fillId="35" borderId="106" xfId="0" applyNumberFormat="1" applyFont="1" applyFill="1" applyBorder="1" applyAlignment="1">
      <alignment horizontal="right"/>
    </xf>
    <xf numFmtId="4" fontId="29" fillId="35" borderId="124" xfId="0" applyNumberFormat="1" applyFont="1" applyFill="1" applyBorder="1" applyAlignment="1">
      <alignment horizontal="right"/>
    </xf>
    <xf numFmtId="0" fontId="28" fillId="57" borderId="78" xfId="0" applyFont="1" applyFill="1" applyBorder="1"/>
    <xf numFmtId="0" fontId="76" fillId="57" borderId="78" xfId="0" applyFont="1" applyFill="1" applyBorder="1"/>
    <xf numFmtId="43" fontId="29" fillId="57" borderId="78" xfId="47" applyFont="1" applyFill="1" applyBorder="1"/>
    <xf numFmtId="10" fontId="38" fillId="0" borderId="46" xfId="1" applyNumberFormat="1" applyFont="1" applyFill="1" applyBorder="1"/>
    <xf numFmtId="0" fontId="24" fillId="61" borderId="0" xfId="0" applyFont="1" applyFill="1"/>
    <xf numFmtId="0" fontId="55" fillId="42" borderId="18" xfId="0" applyFont="1" applyFill="1" applyBorder="1" applyAlignment="1">
      <alignment horizontal="center" vertical="center" wrapText="1"/>
    </xf>
    <xf numFmtId="0" fontId="37" fillId="42" borderId="18" xfId="0" applyFont="1" applyFill="1" applyBorder="1" applyAlignment="1">
      <alignment horizontal="center" vertical="center" wrapText="1"/>
    </xf>
    <xf numFmtId="0" fontId="55" fillId="0" borderId="36" xfId="0" applyFont="1" applyBorder="1" applyAlignment="1">
      <alignment horizontal="center"/>
    </xf>
    <xf numFmtId="0" fontId="0" fillId="61" borderId="0" xfId="0" applyFill="1"/>
    <xf numFmtId="0" fontId="38" fillId="0" borderId="0" xfId="0" applyFont="1" applyFill="1"/>
    <xf numFmtId="0" fontId="38" fillId="61" borderId="0" xfId="0" applyFont="1" applyFill="1"/>
    <xf numFmtId="0" fontId="68" fillId="61" borderId="0" xfId="0" applyFont="1" applyFill="1"/>
    <xf numFmtId="4" fontId="0" fillId="62" borderId="0" xfId="0" applyNumberFormat="1" applyFill="1"/>
    <xf numFmtId="0" fontId="0" fillId="62" borderId="0" xfId="0" applyFill="1"/>
    <xf numFmtId="0" fontId="68" fillId="62" borderId="0" xfId="0" applyFont="1" applyFill="1"/>
    <xf numFmtId="0" fontId="0" fillId="61" borderId="0" xfId="0" applyFill="1" applyAlignment="1">
      <alignment wrapText="1"/>
    </xf>
    <xf numFmtId="0" fontId="12" fillId="53" borderId="32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53" fillId="0" borderId="26" xfId="0" applyFont="1" applyFill="1" applyBorder="1"/>
    <xf numFmtId="0" fontId="38" fillId="0" borderId="27" xfId="0" applyFont="1" applyFill="1" applyBorder="1" applyAlignment="1">
      <alignment horizontal="center"/>
    </xf>
    <xf numFmtId="14" fontId="50" fillId="0" borderId="98" xfId="0" applyNumberFormat="1" applyFont="1" applyFill="1" applyBorder="1" applyAlignment="1">
      <alignment horizontal="center"/>
    </xf>
    <xf numFmtId="14" fontId="50" fillId="0" borderId="126" xfId="0" applyNumberFormat="1" applyFont="1" applyFill="1" applyBorder="1" applyAlignment="1">
      <alignment horizontal="center"/>
    </xf>
    <xf numFmtId="43" fontId="38" fillId="52" borderId="0" xfId="47" applyFont="1" applyFill="1" applyBorder="1"/>
    <xf numFmtId="43" fontId="50" fillId="63" borderId="78" xfId="47" applyFont="1" applyFill="1" applyBorder="1" applyAlignment="1">
      <alignment horizontal="right"/>
    </xf>
    <xf numFmtId="43" fontId="38" fillId="63" borderId="78" xfId="47" applyFont="1" applyFill="1" applyBorder="1" applyAlignment="1">
      <alignment horizontal="right"/>
    </xf>
    <xf numFmtId="0" fontId="53" fillId="0" borderId="110" xfId="0" applyFont="1" applyFill="1" applyBorder="1" applyAlignment="1">
      <alignment horizontal="center"/>
    </xf>
    <xf numFmtId="0" fontId="77" fillId="0" borderId="78" xfId="0" applyFont="1" applyFill="1" applyBorder="1" applyAlignment="1">
      <alignment vertical="top" wrapText="1"/>
    </xf>
    <xf numFmtId="0" fontId="62" fillId="0" borderId="26" xfId="0" applyFont="1" applyFill="1" applyBorder="1"/>
    <xf numFmtId="0" fontId="50" fillId="0" borderId="27" xfId="0" applyFont="1" applyFill="1" applyBorder="1" applyAlignment="1">
      <alignment horizontal="center"/>
    </xf>
    <xf numFmtId="14" fontId="50" fillId="0" borderId="92" xfId="0" applyNumberFormat="1" applyFont="1" applyFill="1" applyBorder="1" applyAlignment="1">
      <alignment horizontal="center"/>
    </xf>
    <xf numFmtId="43" fontId="63" fillId="51" borderId="98" xfId="47" applyFont="1" applyFill="1" applyBorder="1"/>
    <xf numFmtId="43" fontId="24" fillId="52" borderId="0" xfId="47" applyFont="1" applyFill="1" applyBorder="1"/>
    <xf numFmtId="43" fontId="50" fillId="0" borderId="78" xfId="47" applyFont="1" applyFill="1" applyBorder="1" applyAlignment="1">
      <alignment horizontal="right"/>
    </xf>
    <xf numFmtId="43" fontId="74" fillId="63" borderId="78" xfId="47" applyFont="1" applyFill="1" applyBorder="1" applyAlignment="1">
      <alignment horizontal="right"/>
    </xf>
    <xf numFmtId="43" fontId="37" fillId="0" borderId="78" xfId="47" applyFont="1" applyFill="1" applyBorder="1"/>
    <xf numFmtId="43" fontId="37" fillId="63" borderId="78" xfId="47" applyFont="1" applyFill="1" applyBorder="1" applyAlignment="1">
      <alignment horizontal="right"/>
    </xf>
    <xf numFmtId="0" fontId="15" fillId="0" borderId="78" xfId="0" applyFont="1" applyFill="1" applyBorder="1"/>
    <xf numFmtId="0" fontId="55" fillId="0" borderId="110" xfId="0" applyFont="1" applyFill="1" applyBorder="1" applyAlignment="1">
      <alignment horizontal="center"/>
    </xf>
    <xf numFmtId="0" fontId="0" fillId="0" borderId="22" xfId="0" applyBorder="1"/>
    <xf numFmtId="0" fontId="62" fillId="0" borderId="112" xfId="0" applyFont="1" applyFill="1" applyBorder="1"/>
    <xf numFmtId="0" fontId="38" fillId="0" borderId="78" xfId="0" applyFont="1" applyFill="1" applyBorder="1" applyAlignment="1">
      <alignment horizontal="center"/>
    </xf>
    <xf numFmtId="14" fontId="50" fillId="0" borderId="78" xfId="0" applyNumberFormat="1" applyFont="1" applyFill="1" applyBorder="1" applyAlignment="1">
      <alignment horizontal="center"/>
    </xf>
    <xf numFmtId="43" fontId="50" fillId="0" borderId="109" xfId="47" applyFont="1" applyFill="1" applyBorder="1" applyAlignment="1">
      <alignment horizontal="right"/>
    </xf>
    <xf numFmtId="0" fontId="0" fillId="0" borderId="78" xfId="0" applyFill="1" applyBorder="1"/>
    <xf numFmtId="0" fontId="24" fillId="0" borderId="127" xfId="0" applyFont="1" applyFill="1" applyBorder="1" applyAlignment="1">
      <alignment horizontal="center" wrapText="1"/>
    </xf>
    <xf numFmtId="0" fontId="67" fillId="0" borderId="78" xfId="0" applyFont="1" applyBorder="1" applyAlignment="1">
      <alignment horizontal="left" wrapText="1"/>
    </xf>
    <xf numFmtId="0" fontId="53" fillId="0" borderId="99" xfId="0" applyFont="1" applyFill="1" applyBorder="1"/>
    <xf numFmtId="0" fontId="68" fillId="0" borderId="0" xfId="0" applyFont="1" applyBorder="1"/>
    <xf numFmtId="0" fontId="68" fillId="0" borderId="78" xfId="0" applyFont="1" applyBorder="1"/>
    <xf numFmtId="0" fontId="53" fillId="0" borderId="82" xfId="0" applyFont="1" applyFill="1" applyBorder="1"/>
    <xf numFmtId="43" fontId="63" fillId="63" borderId="78" xfId="47" applyFont="1" applyFill="1" applyBorder="1" applyAlignment="1">
      <alignment horizontal="right"/>
    </xf>
    <xf numFmtId="0" fontId="53" fillId="0" borderId="95" xfId="0" applyFont="1" applyFill="1" applyBorder="1"/>
    <xf numFmtId="0" fontId="38" fillId="0" borderId="91" xfId="0" applyFont="1" applyFill="1" applyBorder="1" applyAlignment="1">
      <alignment horizontal="center"/>
    </xf>
    <xf numFmtId="14" fontId="50" fillId="0" borderId="100" xfId="0" applyNumberFormat="1" applyFont="1" applyFill="1" applyBorder="1" applyAlignment="1">
      <alignment horizontal="center"/>
    </xf>
    <xf numFmtId="14" fontId="50" fillId="0" borderId="91" xfId="0" applyNumberFormat="1" applyFont="1" applyFill="1" applyBorder="1" applyAlignment="1">
      <alignment horizontal="center"/>
    </xf>
    <xf numFmtId="0" fontId="67" fillId="0" borderId="0" xfId="0" applyFont="1" applyBorder="1" applyAlignment="1">
      <alignment horizontal="left" wrapText="1"/>
    </xf>
    <xf numFmtId="43" fontId="38" fillId="52" borderId="0" xfId="47" quotePrefix="1" applyFont="1" applyFill="1" applyBorder="1"/>
    <xf numFmtId="43" fontId="38" fillId="51" borderId="78" xfId="0" applyNumberFormat="1" applyFont="1" applyFill="1" applyBorder="1"/>
    <xf numFmtId="0" fontId="68" fillId="0" borderId="78" xfId="0" applyFont="1" applyBorder="1" applyAlignment="1">
      <alignment horizontal="left"/>
    </xf>
    <xf numFmtId="43" fontId="0" fillId="0" borderId="0" xfId="0" applyNumberFormat="1" applyBorder="1"/>
    <xf numFmtId="0" fontId="67" fillId="0" borderId="91" xfId="0" applyFont="1" applyBorder="1" applyAlignment="1">
      <alignment horizontal="left" wrapText="1"/>
    </xf>
    <xf numFmtId="43" fontId="0" fillId="0" borderId="91" xfId="47" applyFont="1" applyBorder="1"/>
    <xf numFmtId="43" fontId="0" fillId="0" borderId="91" xfId="47" applyFont="1" applyFill="1" applyBorder="1"/>
    <xf numFmtId="43" fontId="50" fillId="0" borderId="91" xfId="47" applyFont="1" applyFill="1" applyBorder="1"/>
    <xf numFmtId="43" fontId="50" fillId="0" borderId="0" xfId="47" applyFont="1" applyFill="1" applyBorder="1"/>
    <xf numFmtId="0" fontId="53" fillId="0" borderId="43" xfId="0" applyFont="1" applyFill="1" applyBorder="1"/>
    <xf numFmtId="14" fontId="63" fillId="0" borderId="91" xfId="0" applyNumberFormat="1" applyFont="1" applyFill="1" applyBorder="1" applyAlignment="1">
      <alignment horizontal="center"/>
    </xf>
    <xf numFmtId="41" fontId="38" fillId="0" borderId="91" xfId="47" applyNumberFormat="1" applyFont="1" applyFill="1" applyBorder="1" applyAlignment="1">
      <alignment horizontal="center"/>
    </xf>
    <xf numFmtId="43" fontId="38" fillId="51" borderId="0" xfId="0" applyNumberFormat="1" applyFont="1" applyFill="1" applyBorder="1"/>
    <xf numFmtId="0" fontId="67" fillId="0" borderId="54" xfId="0" applyFont="1" applyBorder="1" applyAlignment="1">
      <alignment horizontal="left" wrapText="1"/>
    </xf>
    <xf numFmtId="43" fontId="0" fillId="0" borderId="54" xfId="47" applyFont="1" applyBorder="1"/>
    <xf numFmtId="43" fontId="0" fillId="0" borderId="54" xfId="47" applyFont="1" applyFill="1" applyBorder="1"/>
    <xf numFmtId="0" fontId="56" fillId="0" borderId="78" xfId="0" applyFont="1" applyFill="1" applyBorder="1" applyAlignment="1">
      <alignment horizontal="center"/>
    </xf>
    <xf numFmtId="0" fontId="53" fillId="0" borderId="78" xfId="0" applyFont="1" applyFill="1" applyBorder="1"/>
    <xf numFmtId="14" fontId="63" fillId="0" borderId="78" xfId="0" applyNumberFormat="1" applyFont="1" applyFill="1" applyBorder="1" applyAlignment="1">
      <alignment horizontal="center"/>
    </xf>
    <xf numFmtId="41" fontId="38" fillId="0" borderId="78" xfId="47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14" fontId="38" fillId="0" borderId="0" xfId="0" applyNumberFormat="1" applyFont="1" applyBorder="1" applyAlignment="1">
      <alignment horizontal="center"/>
    </xf>
    <xf numFmtId="43" fontId="37" fillId="52" borderId="24" xfId="47" applyFont="1" applyFill="1" applyBorder="1"/>
    <xf numFmtId="43" fontId="37" fillId="0" borderId="12" xfId="47" applyFont="1" applyBorder="1" applyAlignment="1">
      <alignment horizontal="right"/>
    </xf>
    <xf numFmtId="43" fontId="37" fillId="55" borderId="12" xfId="47" applyFont="1" applyFill="1" applyBorder="1" applyAlignment="1">
      <alignment horizontal="right"/>
    </xf>
    <xf numFmtId="43" fontId="78" fillId="0" borderId="12" xfId="47" applyFont="1" applyBorder="1" applyAlignment="1">
      <alignment horizontal="right"/>
    </xf>
    <xf numFmtId="0" fontId="55" fillId="0" borderId="43" xfId="0" applyFont="1" applyBorder="1" applyAlignment="1">
      <alignment horizontal="center"/>
    </xf>
    <xf numFmtId="0" fontId="38" fillId="0" borderId="0" xfId="0" applyFont="1" applyBorder="1"/>
    <xf numFmtId="0" fontId="63" fillId="0" borderId="0" xfId="0" applyFont="1" applyBorder="1"/>
    <xf numFmtId="4" fontId="0" fillId="0" borderId="0" xfId="0" applyNumberFormat="1" applyBorder="1"/>
    <xf numFmtId="43" fontId="38" fillId="0" borderId="0" xfId="47" applyFont="1" applyBorder="1" applyAlignment="1">
      <alignment horizontal="right"/>
    </xf>
    <xf numFmtId="0" fontId="43" fillId="0" borderId="12" xfId="0" applyFont="1" applyBorder="1"/>
    <xf numFmtId="0" fontId="53" fillId="0" borderId="44" xfId="0" applyFont="1" applyBorder="1" applyAlignment="1">
      <alignment horizontal="left" wrapText="1"/>
    </xf>
    <xf numFmtId="0" fontId="38" fillId="0" borderId="31" xfId="0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38" fillId="0" borderId="31" xfId="0" applyFont="1" applyBorder="1" applyAlignment="1">
      <alignment horizontal="center" wrapText="1"/>
    </xf>
    <xf numFmtId="0" fontId="38" fillId="0" borderId="31" xfId="0" applyFont="1" applyBorder="1"/>
    <xf numFmtId="169" fontId="13" fillId="0" borderId="31" xfId="0" applyNumberFormat="1" applyFont="1" applyBorder="1"/>
    <xf numFmtId="43" fontId="13" fillId="0" borderId="31" xfId="0" applyNumberFormat="1" applyFont="1" applyBorder="1"/>
    <xf numFmtId="169" fontId="13" fillId="0" borderId="31" xfId="0" applyNumberFormat="1" applyFont="1" applyBorder="1" applyAlignment="1">
      <alignment horizontal="center"/>
    </xf>
    <xf numFmtId="4" fontId="0" fillId="0" borderId="31" xfId="0" applyNumberFormat="1" applyBorder="1"/>
    <xf numFmtId="0" fontId="0" fillId="0" borderId="13" xfId="0" applyBorder="1" applyAlignment="1">
      <alignment horizontal="left" wrapText="1"/>
    </xf>
    <xf numFmtId="0" fontId="67" fillId="0" borderId="0" xfId="0" applyFont="1" applyFill="1" applyBorder="1" applyAlignment="1">
      <alignment horizontal="left" wrapText="1"/>
    </xf>
    <xf numFmtId="169" fontId="0" fillId="0" borderId="0" xfId="0" applyNumberFormat="1"/>
    <xf numFmtId="43" fontId="38" fillId="0" borderId="0" xfId="47" applyFont="1"/>
    <xf numFmtId="0" fontId="0" fillId="0" borderId="0" xfId="0" applyFill="1"/>
    <xf numFmtId="17" fontId="38" fillId="64" borderId="78" xfId="0" applyNumberFormat="1" applyFont="1" applyFill="1" applyBorder="1"/>
    <xf numFmtId="17" fontId="38" fillId="64" borderId="78" xfId="0" applyNumberFormat="1" applyFont="1" applyFill="1" applyBorder="1" applyAlignment="1">
      <alignment horizontal="center"/>
    </xf>
    <xf numFmtId="43" fontId="0" fillId="64" borderId="78" xfId="47" applyFont="1" applyFill="1" applyBorder="1"/>
    <xf numFmtId="43" fontId="38" fillId="64" borderId="78" xfId="47" applyFont="1" applyFill="1" applyBorder="1"/>
    <xf numFmtId="43" fontId="0" fillId="0" borderId="0" xfId="47" applyFont="1" applyFill="1" applyBorder="1"/>
    <xf numFmtId="43" fontId="0" fillId="0" borderId="0" xfId="0" applyNumberFormat="1" applyFill="1" applyBorder="1"/>
    <xf numFmtId="43" fontId="24" fillId="0" borderId="78" xfId="50" applyFont="1" applyFill="1" applyBorder="1"/>
    <xf numFmtId="43" fontId="13" fillId="64" borderId="78" xfId="47" applyFont="1" applyFill="1" applyBorder="1"/>
    <xf numFmtId="43" fontId="63" fillId="64" borderId="78" xfId="47" applyFont="1" applyFill="1" applyBorder="1"/>
    <xf numFmtId="17" fontId="38" fillId="0" borderId="78" xfId="0" applyNumberFormat="1" applyFont="1" applyBorder="1"/>
    <xf numFmtId="43" fontId="63" fillId="0" borderId="78" xfId="47" applyFont="1" applyFill="1" applyBorder="1"/>
    <xf numFmtId="43" fontId="38" fillId="0" borderId="78" xfId="0" applyNumberFormat="1" applyFont="1" applyBorder="1"/>
    <xf numFmtId="17" fontId="38" fillId="0" borderId="78" xfId="0" applyNumberFormat="1" applyFont="1" applyBorder="1" applyAlignment="1">
      <alignment horizontal="center"/>
    </xf>
    <xf numFmtId="43" fontId="38" fillId="0" borderId="0" xfId="0" applyNumberFormat="1" applyFont="1"/>
    <xf numFmtId="0" fontId="0" fillId="0" borderId="0" xfId="0" applyAlignment="1">
      <alignment horizontal="center"/>
    </xf>
    <xf numFmtId="49" fontId="79" fillId="58" borderId="98" xfId="0" quotePrefix="1" applyNumberFormat="1" applyFont="1" applyFill="1" applyBorder="1" applyAlignment="1">
      <alignment horizontal="center"/>
    </xf>
    <xf numFmtId="49" fontId="55" fillId="58" borderId="98" xfId="0" quotePrefix="1" applyNumberFormat="1" applyFont="1" applyFill="1" applyBorder="1" applyAlignment="1">
      <alignment horizontal="center"/>
    </xf>
    <xf numFmtId="4" fontId="55" fillId="58" borderId="98" xfId="0" quotePrefix="1" applyNumberFormat="1" applyFont="1" applyFill="1" applyBorder="1" applyAlignment="1">
      <alignment horizontal="center"/>
    </xf>
    <xf numFmtId="4" fontId="38" fillId="55" borderId="0" xfId="0" applyNumberFormat="1" applyFont="1" applyFill="1" applyBorder="1"/>
    <xf numFmtId="4" fontId="38" fillId="55" borderId="0" xfId="0" applyNumberFormat="1" applyFont="1" applyFill="1" applyAlignment="1">
      <alignment horizontal="center"/>
    </xf>
    <xf numFmtId="4" fontId="38" fillId="55" borderId="0" xfId="0" applyNumberFormat="1" applyFont="1" applyFill="1"/>
    <xf numFmtId="4" fontId="0" fillId="0" borderId="22" xfId="0" applyNumberFormat="1" applyBorder="1"/>
    <xf numFmtId="4" fontId="38" fillId="0" borderId="0" xfId="0" applyNumberFormat="1" applyFont="1" applyBorder="1"/>
    <xf numFmtId="4" fontId="38" fillId="0" borderId="0" xfId="0" applyNumberFormat="1" applyFont="1" applyAlignment="1">
      <alignment horizontal="center"/>
    </xf>
    <xf numFmtId="4" fontId="63" fillId="0" borderId="0" xfId="0" applyNumberFormat="1" applyFont="1" applyBorder="1"/>
    <xf numFmtId="4" fontId="63" fillId="0" borderId="0" xfId="0" applyNumberFormat="1" applyFont="1" applyAlignment="1">
      <alignment horizontal="center"/>
    </xf>
    <xf numFmtId="4" fontId="63" fillId="0" borderId="0" xfId="0" applyNumberFormat="1" applyFont="1"/>
    <xf numFmtId="4" fontId="13" fillId="0" borderId="16" xfId="0" applyNumberFormat="1" applyFont="1" applyBorder="1"/>
    <xf numFmtId="4" fontId="78" fillId="0" borderId="10" xfId="0" applyNumberFormat="1" applyFont="1" applyBorder="1"/>
    <xf numFmtId="43" fontId="38" fillId="0" borderId="0" xfId="47" applyFont="1" applyAlignment="1">
      <alignment horizontal="center"/>
    </xf>
    <xf numFmtId="1" fontId="0" fillId="0" borderId="22" xfId="0" applyNumberFormat="1" applyBorder="1"/>
    <xf numFmtId="43" fontId="53" fillId="0" borderId="0" xfId="47" applyFont="1"/>
    <xf numFmtId="0" fontId="53" fillId="0" borderId="26" xfId="0" applyFont="1" applyBorder="1"/>
    <xf numFmtId="0" fontId="38" fillId="0" borderId="27" xfId="0" applyFont="1" applyBorder="1" applyAlignment="1">
      <alignment horizontal="center"/>
    </xf>
    <xf numFmtId="43" fontId="38" fillId="0" borderId="27" xfId="47" applyFont="1" applyFill="1" applyBorder="1" applyAlignment="1">
      <alignment horizontal="right"/>
    </xf>
    <xf numFmtId="14" fontId="50" fillId="0" borderId="27" xfId="0" applyNumberFormat="1" applyFont="1" applyBorder="1" applyAlignment="1">
      <alignment horizontal="center"/>
    </xf>
    <xf numFmtId="14" fontId="50" fillId="0" borderId="126" xfId="0" applyNumberFormat="1" applyFont="1" applyBorder="1" applyAlignment="1">
      <alignment horizontal="center"/>
    </xf>
    <xf numFmtId="43" fontId="38" fillId="0" borderId="28" xfId="47" applyFont="1" applyBorder="1" applyAlignment="1">
      <alignment horizontal="right"/>
    </xf>
    <xf numFmtId="0" fontId="62" fillId="0" borderId="26" xfId="0" applyFont="1" applyBorder="1"/>
    <xf numFmtId="0" fontId="50" fillId="0" borderId="27" xfId="0" applyFont="1" applyBorder="1" applyAlignment="1">
      <alignment horizontal="center"/>
    </xf>
    <xf numFmtId="43" fontId="38" fillId="0" borderId="0" xfId="0" applyNumberFormat="1" applyFont="1" applyAlignment="1">
      <alignment horizontal="center"/>
    </xf>
    <xf numFmtId="0" fontId="53" fillId="0" borderId="0" xfId="0" applyFont="1" applyBorder="1"/>
    <xf numFmtId="0" fontId="37" fillId="0" borderId="0" xfId="0" applyFont="1" applyBorder="1" applyAlignment="1">
      <alignment horizontal="center"/>
    </xf>
    <xf numFmtId="43" fontId="63" fillId="0" borderId="0" xfId="0" applyNumberFormat="1" applyFont="1"/>
    <xf numFmtId="14" fontId="50" fillId="35" borderId="27" xfId="0" applyNumberFormat="1" applyFont="1" applyFill="1" applyBorder="1" applyAlignment="1">
      <alignment horizontal="center"/>
    </xf>
    <xf numFmtId="43" fontId="50" fillId="0" borderId="28" xfId="47" applyFont="1" applyFill="1" applyBorder="1" applyAlignment="1">
      <alignment horizontal="right"/>
    </xf>
    <xf numFmtId="43" fontId="50" fillId="0" borderId="83" xfId="47" applyFont="1" applyFill="1" applyBorder="1" applyAlignment="1">
      <alignment horizontal="right"/>
    </xf>
    <xf numFmtId="8" fontId="50" fillId="0" borderId="27" xfId="0" applyNumberFormat="1" applyFont="1" applyFill="1" applyBorder="1" applyAlignment="1">
      <alignment horizontal="right" vertical="center"/>
    </xf>
    <xf numFmtId="4" fontId="50" fillId="0" borderId="27" xfId="0" applyNumberFormat="1" applyFont="1" applyFill="1" applyBorder="1" applyAlignment="1">
      <alignment horizontal="right" vertical="center"/>
    </xf>
    <xf numFmtId="167" fontId="50" fillId="0" borderId="38" xfId="0" applyNumberFormat="1" applyFont="1" applyFill="1" applyBorder="1" applyAlignment="1">
      <alignment horizontal="right" vertical="center"/>
    </xf>
    <xf numFmtId="1" fontId="71" fillId="35" borderId="22" xfId="0" applyNumberFormat="1" applyFont="1" applyFill="1" applyBorder="1" applyAlignment="1">
      <alignment horizontal="center"/>
    </xf>
    <xf numFmtId="1" fontId="71" fillId="58" borderId="22" xfId="0" applyNumberFormat="1" applyFont="1" applyFill="1" applyBorder="1" applyAlignment="1">
      <alignment horizontal="center"/>
    </xf>
    <xf numFmtId="4" fontId="13" fillId="0" borderId="0" xfId="0" applyNumberFormat="1" applyFont="1"/>
    <xf numFmtId="4" fontId="71" fillId="35" borderId="27" xfId="0" applyNumberFormat="1" applyFont="1" applyFill="1" applyBorder="1"/>
    <xf numFmtId="4" fontId="71" fillId="35" borderId="10" xfId="0" applyNumberFormat="1" applyFont="1" applyFill="1" applyBorder="1"/>
    <xf numFmtId="4" fontId="28" fillId="0" borderId="22" xfId="0" applyNumberFormat="1" applyFont="1" applyFill="1" applyBorder="1"/>
    <xf numFmtId="4" fontId="28" fillId="59" borderId="22" xfId="0" applyNumberFormat="1" applyFont="1" applyFill="1" applyBorder="1"/>
    <xf numFmtId="1" fontId="28" fillId="35" borderId="22" xfId="0" applyNumberFormat="1" applyFont="1" applyFill="1" applyBorder="1" applyAlignment="1">
      <alignment horizontal="center"/>
    </xf>
    <xf numFmtId="1" fontId="28" fillId="58" borderId="22" xfId="0" applyNumberFormat="1" applyFont="1" applyFill="1" applyBorder="1" applyAlignment="1">
      <alignment horizontal="center"/>
    </xf>
    <xf numFmtId="4" fontId="71" fillId="0" borderId="78" xfId="0" applyNumberFormat="1" applyFont="1" applyBorder="1" applyAlignment="1">
      <alignment horizontal="right"/>
    </xf>
    <xf numFmtId="0" fontId="13" fillId="61" borderId="0" xfId="0" applyFont="1" applyFill="1"/>
    <xf numFmtId="4" fontId="71" fillId="0" borderId="22" xfId="0" applyNumberFormat="1" applyFont="1" applyBorder="1"/>
    <xf numFmtId="0" fontId="13" fillId="62" borderId="0" xfId="0" applyFont="1" applyFill="1"/>
    <xf numFmtId="166" fontId="71" fillId="0" borderId="10" xfId="0" applyNumberFormat="1" applyFont="1" applyBorder="1" applyAlignment="1">
      <alignment vertical="center"/>
    </xf>
    <xf numFmtId="166" fontId="71" fillId="35" borderId="22" xfId="0" applyNumberFormat="1" applyFont="1" applyFill="1" applyBorder="1" applyAlignment="1">
      <alignment horizontal="right"/>
    </xf>
    <xf numFmtId="4" fontId="71" fillId="0" borderId="12" xfId="0" applyNumberFormat="1" applyFont="1" applyBorder="1"/>
    <xf numFmtId="0" fontId="56" fillId="0" borderId="0" xfId="0" applyFont="1" applyBorder="1" applyAlignment="1">
      <alignment horizontal="left" vertical="top" indent="4"/>
    </xf>
    <xf numFmtId="8" fontId="24" fillId="0" borderId="0" xfId="0" applyNumberFormat="1" applyFont="1"/>
    <xf numFmtId="4" fontId="21" fillId="34" borderId="16" xfId="0" applyNumberFormat="1" applyFont="1" applyFill="1" applyBorder="1" applyAlignment="1">
      <alignment horizontal="right" vertical="center" wrapText="1"/>
    </xf>
    <xf numFmtId="4" fontId="25" fillId="34" borderId="18" xfId="0" applyNumberFormat="1" applyFont="1" applyFill="1" applyBorder="1" applyAlignment="1">
      <alignment horizontal="right" vertical="center" wrapText="1"/>
    </xf>
    <xf numFmtId="4" fontId="25" fillId="34" borderId="12" xfId="0" applyNumberFormat="1" applyFont="1" applyFill="1" applyBorder="1" applyAlignment="1">
      <alignment horizontal="right" vertical="center" wrapText="1"/>
    </xf>
    <xf numFmtId="4" fontId="21" fillId="34" borderId="78" xfId="0" applyNumberFormat="1" applyFont="1" applyFill="1" applyBorder="1" applyAlignment="1">
      <alignment horizontal="right" vertical="center" wrapText="1"/>
    </xf>
    <xf numFmtId="0" fontId="13" fillId="64" borderId="0" xfId="0" applyFont="1" applyFill="1"/>
    <xf numFmtId="43" fontId="24" fillId="0" borderId="0" xfId="47" applyFont="1"/>
    <xf numFmtId="0" fontId="20" fillId="0" borderId="36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5" fillId="64" borderId="0" xfId="0" applyFont="1" applyFill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44" borderId="47" xfId="0" applyFont="1" applyFill="1" applyBorder="1" applyAlignment="1">
      <alignment horizontal="center" vertical="center" wrapText="1"/>
    </xf>
    <xf numFmtId="0" fontId="19" fillId="44" borderId="32" xfId="0" applyFont="1" applyFill="1" applyBorder="1" applyAlignment="1">
      <alignment horizontal="center" vertical="center"/>
    </xf>
    <xf numFmtId="0" fontId="19" fillId="44" borderId="19" xfId="0" applyFont="1" applyFill="1" applyBorder="1" applyAlignment="1">
      <alignment horizontal="center" vertical="center"/>
    </xf>
    <xf numFmtId="0" fontId="19" fillId="44" borderId="44" xfId="0" applyFont="1" applyFill="1" applyBorder="1" applyAlignment="1">
      <alignment horizontal="center" vertical="center"/>
    </xf>
    <xf numFmtId="0" fontId="19" fillId="44" borderId="31" xfId="0" applyFont="1" applyFill="1" applyBorder="1" applyAlignment="1">
      <alignment horizontal="center" vertical="center"/>
    </xf>
    <xf numFmtId="0" fontId="19" fillId="44" borderId="13" xfId="0" applyFont="1" applyFill="1" applyBorder="1" applyAlignment="1">
      <alignment horizontal="center" vertical="center"/>
    </xf>
    <xf numFmtId="0" fontId="65" fillId="57" borderId="78" xfId="0" applyFont="1" applyFill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7" fontId="37" fillId="51" borderId="36" xfId="0" applyNumberFormat="1" applyFont="1" applyFill="1" applyBorder="1" applyAlignment="1">
      <alignment horizontal="center"/>
    </xf>
    <xf numFmtId="17" fontId="37" fillId="51" borderId="35" xfId="0" applyNumberFormat="1" applyFont="1" applyFill="1" applyBorder="1" applyAlignment="1">
      <alignment horizontal="center"/>
    </xf>
    <xf numFmtId="17" fontId="37" fillId="51" borderId="11" xfId="0" applyNumberFormat="1" applyFont="1" applyFill="1" applyBorder="1" applyAlignment="1">
      <alignment horizontal="center"/>
    </xf>
    <xf numFmtId="0" fontId="12" fillId="52" borderId="35" xfId="0" applyFont="1" applyFill="1" applyBorder="1" applyAlignment="1">
      <alignment horizontal="center"/>
    </xf>
    <xf numFmtId="0" fontId="23" fillId="53" borderId="18" xfId="0" applyFont="1" applyFill="1" applyBorder="1" applyAlignment="1">
      <alignment horizontal="center" vertical="center" wrapText="1"/>
    </xf>
    <xf numFmtId="0" fontId="23" fillId="53" borderId="34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55" fillId="42" borderId="18" xfId="0" applyFont="1" applyFill="1" applyBorder="1" applyAlignment="1">
      <alignment horizontal="center" vertical="center" wrapText="1"/>
    </xf>
    <xf numFmtId="0" fontId="55" fillId="42" borderId="12" xfId="0" applyFont="1" applyFill="1" applyBorder="1" applyAlignment="1">
      <alignment horizontal="center" vertical="center" wrapText="1"/>
    </xf>
    <xf numFmtId="0" fontId="37" fillId="42" borderId="18" xfId="0" applyFont="1" applyFill="1" applyBorder="1" applyAlignment="1">
      <alignment horizontal="center" vertical="center" wrapText="1"/>
    </xf>
    <xf numFmtId="0" fontId="37" fillId="42" borderId="12" xfId="0" applyFont="1" applyFill="1" applyBorder="1" applyAlignment="1">
      <alignment horizontal="center" vertical="center" wrapText="1"/>
    </xf>
    <xf numFmtId="0" fontId="37" fillId="42" borderId="44" xfId="0" applyFont="1" applyFill="1" applyBorder="1" applyAlignment="1">
      <alignment horizontal="center" vertical="center" wrapText="1"/>
    </xf>
    <xf numFmtId="0" fontId="37" fillId="42" borderId="31" xfId="0" applyFont="1" applyFill="1" applyBorder="1" applyAlignment="1">
      <alignment horizontal="center" vertical="center" wrapText="1"/>
    </xf>
    <xf numFmtId="0" fontId="65" fillId="57" borderId="93" xfId="0" applyFont="1" applyFill="1" applyBorder="1" applyAlignment="1">
      <alignment horizontal="center"/>
    </xf>
    <xf numFmtId="0" fontId="65" fillId="57" borderId="110" xfId="0" applyFont="1" applyFill="1" applyBorder="1" applyAlignment="1">
      <alignment horizontal="center"/>
    </xf>
    <xf numFmtId="0" fontId="65" fillId="57" borderId="39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0" fillId="42" borderId="36" xfId="0" applyFill="1" applyBorder="1" applyAlignment="1">
      <alignment horizontal="center"/>
    </xf>
    <xf numFmtId="0" fontId="0" fillId="42" borderId="35" xfId="0" applyFill="1" applyBorder="1" applyAlignment="1">
      <alignment horizontal="center"/>
    </xf>
    <xf numFmtId="0" fontId="0" fillId="42" borderId="11" xfId="0" applyFill="1" applyBorder="1" applyAlignment="1">
      <alignment horizontal="center"/>
    </xf>
    <xf numFmtId="0" fontId="12" fillId="52" borderId="32" xfId="0" applyFont="1" applyFill="1" applyBorder="1" applyAlignment="1">
      <alignment horizontal="center"/>
    </xf>
    <xf numFmtId="0" fontId="23" fillId="53" borderId="2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4" fontId="24" fillId="45" borderId="22" xfId="0" applyNumberFormat="1" applyFont="1" applyFill="1" applyBorder="1" applyAlignment="1">
      <alignment horizontal="right"/>
    </xf>
    <xf numFmtId="4" fontId="24" fillId="0" borderId="47" xfId="0" applyNumberFormat="1" applyFont="1" applyBorder="1" applyAlignment="1">
      <alignment horizontal="left"/>
    </xf>
    <xf numFmtId="4" fontId="24" fillId="0" borderId="32" xfId="0" applyNumberFormat="1" applyFont="1" applyBorder="1" applyAlignment="1">
      <alignment horizontal="left"/>
    </xf>
    <xf numFmtId="4" fontId="24" fillId="0" borderId="19" xfId="0" applyNumberFormat="1" applyFont="1" applyBorder="1" applyAlignment="1">
      <alignment horizontal="left"/>
    </xf>
    <xf numFmtId="4" fontId="24" fillId="0" borderId="36" xfId="0" applyNumberFormat="1" applyFont="1" applyBorder="1" applyAlignment="1">
      <alignment horizontal="left"/>
    </xf>
    <xf numFmtId="4" fontId="24" fillId="0" borderId="35" xfId="0" applyNumberFormat="1" applyFont="1" applyBorder="1" applyAlignment="1">
      <alignment horizontal="left"/>
    </xf>
    <xf numFmtId="4" fontId="24" fillId="0" borderId="11" xfId="0" applyNumberFormat="1" applyFont="1" applyBorder="1" applyAlignment="1">
      <alignment horizontal="left"/>
    </xf>
    <xf numFmtId="4" fontId="53" fillId="0" borderId="36" xfId="0" applyNumberFormat="1" applyFont="1" applyBorder="1" applyAlignment="1">
      <alignment horizontal="left"/>
    </xf>
    <xf numFmtId="4" fontId="53" fillId="0" borderId="35" xfId="0" applyNumberFormat="1" applyFont="1" applyBorder="1" applyAlignment="1">
      <alignment horizontal="left"/>
    </xf>
    <xf numFmtId="4" fontId="53" fillId="0" borderId="11" xfId="0" applyNumberFormat="1" applyFont="1" applyBorder="1" applyAlignment="1">
      <alignment horizontal="left"/>
    </xf>
    <xf numFmtId="0" fontId="46" fillId="56" borderId="47" xfId="0" applyFont="1" applyFill="1" applyBorder="1" applyAlignment="1">
      <alignment horizontal="center" vertical="center" wrapText="1"/>
    </xf>
    <xf numFmtId="0" fontId="46" fillId="56" borderId="32" xfId="0" applyFont="1" applyFill="1" applyBorder="1" applyAlignment="1">
      <alignment horizontal="center" vertical="center" wrapText="1"/>
    </xf>
    <xf numFmtId="0" fontId="46" fillId="56" borderId="114" xfId="0" applyFont="1" applyFill="1" applyBorder="1" applyAlignment="1">
      <alignment horizontal="center" vertical="center" wrapText="1"/>
    </xf>
    <xf numFmtId="0" fontId="46" fillId="56" borderId="44" xfId="0" applyFont="1" applyFill="1" applyBorder="1" applyAlignment="1">
      <alignment horizontal="center" vertical="center" wrapText="1"/>
    </xf>
    <xf numFmtId="0" fontId="46" fillId="56" borderId="31" xfId="0" applyFont="1" applyFill="1" applyBorder="1" applyAlignment="1">
      <alignment horizontal="center" vertical="center" wrapText="1"/>
    </xf>
    <xf numFmtId="0" fontId="46" fillId="56" borderId="115" xfId="0" applyFont="1" applyFill="1" applyBorder="1" applyAlignment="1">
      <alignment horizontal="center" vertical="center" wrapText="1"/>
    </xf>
    <xf numFmtId="14" fontId="18" fillId="34" borderId="82" xfId="0" applyNumberFormat="1" applyFont="1" applyFill="1" applyBorder="1" applyAlignment="1">
      <alignment horizontal="justify" vertical="center" wrapText="1"/>
    </xf>
    <xf numFmtId="0" fontId="18" fillId="34" borderId="78" xfId="0" applyFont="1" applyFill="1" applyBorder="1" applyAlignment="1">
      <alignment horizontal="justify" vertical="center" wrapText="1"/>
    </xf>
    <xf numFmtId="0" fontId="18" fillId="0" borderId="83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4" fillId="38" borderId="36" xfId="0" applyFont="1" applyFill="1" applyBorder="1" applyAlignment="1">
      <alignment horizontal="center" vertical="center" wrapText="1"/>
    </xf>
    <xf numFmtId="0" fontId="44" fillId="38" borderId="35" xfId="0" applyFont="1" applyFill="1" applyBorder="1" applyAlignment="1">
      <alignment horizontal="center" vertical="center" wrapText="1"/>
    </xf>
    <xf numFmtId="0" fontId="44" fillId="38" borderId="11" xfId="0" applyFont="1" applyFill="1" applyBorder="1" applyAlignment="1">
      <alignment horizontal="center" vertical="center" wrapText="1"/>
    </xf>
    <xf numFmtId="0" fontId="44" fillId="38" borderId="18" xfId="0" applyFont="1" applyFill="1" applyBorder="1" applyAlignment="1">
      <alignment horizontal="center" vertical="center"/>
    </xf>
    <xf numFmtId="0" fontId="44" fillId="38" borderId="12" xfId="0" applyFont="1" applyFill="1" applyBorder="1" applyAlignment="1">
      <alignment horizontal="center" vertical="center"/>
    </xf>
    <xf numFmtId="0" fontId="44" fillId="38" borderId="18" xfId="0" applyFont="1" applyFill="1" applyBorder="1" applyAlignment="1">
      <alignment horizontal="center" vertical="center" wrapText="1"/>
    </xf>
    <xf numFmtId="0" fontId="44" fillId="38" borderId="12" xfId="0" applyFont="1" applyFill="1" applyBorder="1" applyAlignment="1">
      <alignment horizontal="center" vertical="center" wrapText="1"/>
    </xf>
    <xf numFmtId="0" fontId="44" fillId="38" borderId="22" xfId="0" applyFont="1" applyFill="1" applyBorder="1" applyAlignment="1">
      <alignment horizontal="center" vertical="center" wrapText="1"/>
    </xf>
    <xf numFmtId="0" fontId="44" fillId="38" borderId="22" xfId="0" applyFont="1" applyFill="1" applyBorder="1" applyAlignment="1">
      <alignment horizontal="center" vertical="center"/>
    </xf>
    <xf numFmtId="0" fontId="44" fillId="38" borderId="47" xfId="0" applyFont="1" applyFill="1" applyBorder="1" applyAlignment="1">
      <alignment horizontal="center" vertical="center" wrapText="1"/>
    </xf>
    <xf numFmtId="0" fontId="44" fillId="38" borderId="32" xfId="0" applyFont="1" applyFill="1" applyBorder="1" applyAlignment="1">
      <alignment horizontal="center" vertical="center" wrapText="1"/>
    </xf>
    <xf numFmtId="0" fontId="44" fillId="38" borderId="19" xfId="0" applyFont="1" applyFill="1" applyBorder="1" applyAlignment="1">
      <alignment horizontal="center" vertical="center" wrapText="1"/>
    </xf>
    <xf numFmtId="0" fontId="44" fillId="38" borderId="44" xfId="0" applyFont="1" applyFill="1" applyBorder="1" applyAlignment="1">
      <alignment horizontal="center" vertical="center" wrapText="1"/>
    </xf>
    <xf numFmtId="0" fontId="44" fillId="38" borderId="31" xfId="0" applyFont="1" applyFill="1" applyBorder="1" applyAlignment="1">
      <alignment horizontal="center" vertical="center" wrapText="1"/>
    </xf>
    <xf numFmtId="0" fontId="44" fillId="38" borderId="13" xfId="0" applyFont="1" applyFill="1" applyBorder="1" applyAlignment="1">
      <alignment horizontal="center" vertical="center" wrapText="1"/>
    </xf>
  </cellXfs>
  <cellStyles count="5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36"/>
    <cellStyle name="Comma 2 2" xfId="51"/>
    <cellStyle name="Comma 3" xfId="46"/>
    <cellStyle name="Comma 4" xfId="48"/>
    <cellStyle name="Comma 5" xfId="49"/>
    <cellStyle name="Comma 6" xfId="52"/>
    <cellStyle name="Comma 7" xfId="53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xcel Built-in Normal" xfId="44"/>
    <cellStyle name="Incorrecto" xfId="8" builtinId="27" customBuiltin="1"/>
    <cellStyle name="Millares" xfId="47" builtinId="3"/>
    <cellStyle name="Millares 2" xfId="50"/>
    <cellStyle name="Neutral 2" xfId="37"/>
    <cellStyle name="Normal" xfId="0" builtinId="0"/>
    <cellStyle name="Normal 2" xfId="45"/>
    <cellStyle name="Notas" xfId="15" builtinId="10" customBuiltin="1"/>
    <cellStyle name="Porcentaje" xfId="1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4"/>
  <sheetViews>
    <sheetView topLeftCell="A58" zoomScaleNormal="100" workbookViewId="0">
      <selection activeCell="G80" sqref="G80"/>
    </sheetView>
  </sheetViews>
  <sheetFormatPr baseColWidth="10" defaultColWidth="9.140625" defaultRowHeight="15" x14ac:dyDescent="0.25"/>
  <cols>
    <col min="1" max="1" width="1.42578125" customWidth="1"/>
    <col min="2" max="2" width="15" customWidth="1"/>
    <col min="3" max="3" width="40" bestFit="1" customWidth="1"/>
    <col min="4" max="4" width="17.5703125" customWidth="1"/>
    <col min="5" max="5" width="17.7109375" customWidth="1"/>
    <col min="6" max="6" width="16.42578125" customWidth="1"/>
    <col min="7" max="7" width="10.85546875" bestFit="1" customWidth="1"/>
    <col min="8" max="8" width="1" customWidth="1"/>
    <col min="9" max="9" width="0.5703125" customWidth="1"/>
    <col min="10" max="10" width="6.42578125" style="68" bestFit="1" customWidth="1"/>
    <col min="11" max="11" width="14.42578125" style="68" customWidth="1"/>
    <col min="12" max="12" width="11.42578125" customWidth="1"/>
    <col min="13" max="13" width="11" customWidth="1"/>
    <col min="14" max="14" width="12.42578125" customWidth="1"/>
    <col min="15" max="15" width="11.85546875" customWidth="1"/>
    <col min="17" max="17" width="12.85546875" customWidth="1"/>
  </cols>
  <sheetData>
    <row r="1" spans="3:11" ht="15.75" thickBot="1" x14ac:dyDescent="0.3"/>
    <row r="2" spans="3:11" ht="15.75" thickBot="1" x14ac:dyDescent="0.3">
      <c r="C2" s="7" t="s">
        <v>27</v>
      </c>
      <c r="D2" s="124" t="s">
        <v>0</v>
      </c>
      <c r="E2" s="124" t="s">
        <v>1</v>
      </c>
      <c r="F2" s="125" t="s">
        <v>26</v>
      </c>
      <c r="G2" s="124" t="s">
        <v>25</v>
      </c>
    </row>
    <row r="3" spans="3:11" x14ac:dyDescent="0.25">
      <c r="C3" s="174" t="s">
        <v>3</v>
      </c>
      <c r="D3" s="175">
        <v>13843377.199999999</v>
      </c>
      <c r="E3" s="175">
        <v>2989554.05</v>
      </c>
      <c r="F3" s="176">
        <f>D3-E3</f>
        <v>10853823.149999999</v>
      </c>
      <c r="G3" s="14">
        <f>(D3-E3)/E3</f>
        <v>3.630582678376395</v>
      </c>
    </row>
    <row r="4" spans="3:11" x14ac:dyDescent="0.25">
      <c r="C4" s="177" t="s">
        <v>4</v>
      </c>
      <c r="D4" s="126">
        <v>37080782.719999999</v>
      </c>
      <c r="E4" s="126">
        <v>2161740.11</v>
      </c>
      <c r="F4" s="172">
        <f>D4-E4</f>
        <v>34919042.609999999</v>
      </c>
      <c r="G4" s="15">
        <f t="shared" ref="G4:G11" si="0">(D4-E4)/E4</f>
        <v>16.153210299641433</v>
      </c>
    </row>
    <row r="5" spans="3:11" x14ac:dyDescent="0.25">
      <c r="C5" s="177" t="s">
        <v>5</v>
      </c>
      <c r="D5" s="173">
        <v>53602750.450000003</v>
      </c>
      <c r="E5" s="173">
        <v>61549548.329999998</v>
      </c>
      <c r="F5" s="172">
        <f t="shared" ref="F5:F10" si="1">D5-E5</f>
        <v>-7946797.8799999952</v>
      </c>
      <c r="G5" s="15">
        <f t="shared" si="0"/>
        <v>-0.12911220464840731</v>
      </c>
    </row>
    <row r="6" spans="3:11" x14ac:dyDescent="0.25">
      <c r="C6" s="177" t="s">
        <v>6</v>
      </c>
      <c r="D6" s="173">
        <v>5122848.59</v>
      </c>
      <c r="E6" s="173">
        <v>5122848.59</v>
      </c>
      <c r="F6" s="172">
        <f t="shared" si="1"/>
        <v>0</v>
      </c>
      <c r="G6" s="15">
        <f t="shared" si="0"/>
        <v>0</v>
      </c>
    </row>
    <row r="7" spans="3:11" x14ac:dyDescent="0.25">
      <c r="C7" s="177" t="s">
        <v>7</v>
      </c>
      <c r="D7" s="173">
        <v>1216.77</v>
      </c>
      <c r="E7" s="173">
        <v>1216.77</v>
      </c>
      <c r="F7" s="172">
        <f t="shared" si="1"/>
        <v>0</v>
      </c>
      <c r="G7" s="15">
        <f t="shared" si="0"/>
        <v>0</v>
      </c>
    </row>
    <row r="8" spans="3:11" x14ac:dyDescent="0.25">
      <c r="C8" s="177" t="s">
        <v>8</v>
      </c>
      <c r="D8" s="173">
        <v>7393359.7199999997</v>
      </c>
      <c r="E8" s="173">
        <v>6570283.6699999999</v>
      </c>
      <c r="F8" s="172">
        <f>D8-E8</f>
        <v>823076.04999999981</v>
      </c>
      <c r="G8" s="15">
        <f t="shared" si="0"/>
        <v>0.12527252875825981</v>
      </c>
    </row>
    <row r="9" spans="3:11" ht="15.75" thickBot="1" x14ac:dyDescent="0.3">
      <c r="C9" s="178" t="s">
        <v>9</v>
      </c>
      <c r="D9" s="179">
        <v>56772899.640000001</v>
      </c>
      <c r="E9" s="179">
        <v>63945253.109999999</v>
      </c>
      <c r="F9" s="180">
        <f t="shared" si="1"/>
        <v>-7172353.4699999988</v>
      </c>
      <c r="G9" s="181">
        <f t="shared" si="0"/>
        <v>-0.11216397028974086</v>
      </c>
    </row>
    <row r="10" spans="3:11" ht="15.75" thickBot="1" x14ac:dyDescent="0.3">
      <c r="C10" s="707" t="s">
        <v>9</v>
      </c>
      <c r="D10" s="708"/>
      <c r="E10" s="709"/>
      <c r="F10" s="180">
        <f t="shared" si="1"/>
        <v>0</v>
      </c>
      <c r="G10" s="3"/>
    </row>
    <row r="11" spans="3:11" s="408" customFormat="1" ht="17.25" thickBot="1" x14ac:dyDescent="0.35">
      <c r="C11" s="527" t="s">
        <v>10</v>
      </c>
      <c r="D11" s="284">
        <f>SUM(D3:D9)</f>
        <v>173817235.09</v>
      </c>
      <c r="E11" s="284">
        <f>SUM(E3:E10)</f>
        <v>142340444.63</v>
      </c>
      <c r="F11" s="291">
        <f>D11-E11</f>
        <v>31476790.460000008</v>
      </c>
      <c r="G11" s="198">
        <f t="shared" si="0"/>
        <v>0.22113736220103031</v>
      </c>
      <c r="J11" s="68"/>
      <c r="K11" s="68"/>
    </row>
    <row r="12" spans="3:11" ht="15.75" thickBot="1" x14ac:dyDescent="0.3"/>
    <row r="13" spans="3:11" ht="15.75" thickBot="1" x14ac:dyDescent="0.3">
      <c r="C13" s="7" t="s">
        <v>27</v>
      </c>
      <c r="D13" s="124" t="s">
        <v>0</v>
      </c>
      <c r="E13" s="124" t="s">
        <v>1</v>
      </c>
      <c r="F13" s="125" t="s">
        <v>26</v>
      </c>
      <c r="G13" s="124" t="s">
        <v>25</v>
      </c>
    </row>
    <row r="14" spans="3:11" ht="25.5" x14ac:dyDescent="0.25">
      <c r="C14" s="531" t="s">
        <v>12</v>
      </c>
      <c r="D14" s="532">
        <v>51444270.280000001</v>
      </c>
      <c r="E14" s="532">
        <v>56474815.409999996</v>
      </c>
      <c r="F14" s="533">
        <f>D14-E14</f>
        <v>-5030545.1299999952</v>
      </c>
      <c r="G14" s="534">
        <f>F14/E14</f>
        <v>-8.907590212520175E-2</v>
      </c>
    </row>
    <row r="15" spans="3:11" ht="25.5" x14ac:dyDescent="0.25">
      <c r="C15" s="535" t="s">
        <v>13</v>
      </c>
      <c r="D15" s="536">
        <v>815925509.49000001</v>
      </c>
      <c r="E15" s="536">
        <v>921452748.65999997</v>
      </c>
      <c r="F15" s="537">
        <f t="shared" ref="F15:F20" si="2">D15-E15</f>
        <v>-105527239.16999996</v>
      </c>
      <c r="G15" s="538">
        <f t="shared" ref="G15:G20" si="3">F15/E15</f>
        <v>-0.11452268097681662</v>
      </c>
    </row>
    <row r="16" spans="3:11" ht="25.5" x14ac:dyDescent="0.25">
      <c r="C16" s="535" t="s">
        <v>14</v>
      </c>
      <c r="D16" s="536">
        <v>30551694.800000001</v>
      </c>
      <c r="E16" s="536">
        <v>44917699.799999997</v>
      </c>
      <c r="F16" s="537">
        <f>D16-E16</f>
        <v>-14366004.999999996</v>
      </c>
      <c r="G16" s="538">
        <f t="shared" si="3"/>
        <v>-0.31982948957684598</v>
      </c>
    </row>
    <row r="17" spans="3:17" x14ac:dyDescent="0.25">
      <c r="C17" s="535" t="s">
        <v>15</v>
      </c>
      <c r="D17" s="536">
        <v>0</v>
      </c>
      <c r="E17" s="536"/>
      <c r="F17" s="537">
        <f t="shared" si="2"/>
        <v>0</v>
      </c>
      <c r="G17" s="538" t="e">
        <f t="shared" si="3"/>
        <v>#DIV/0!</v>
      </c>
    </row>
    <row r="18" spans="3:17" ht="25.5" x14ac:dyDescent="0.25">
      <c r="C18" s="535" t="s">
        <v>16</v>
      </c>
      <c r="D18" s="536">
        <v>245773.57</v>
      </c>
      <c r="E18" s="536">
        <v>5263017.3499999996</v>
      </c>
      <c r="F18" s="537">
        <f t="shared" si="2"/>
        <v>-5017243.7799999993</v>
      </c>
      <c r="G18" s="538">
        <f>F18/E18</f>
        <v>-0.95330177469394051</v>
      </c>
    </row>
    <row r="19" spans="3:17" ht="25.5" x14ac:dyDescent="0.25">
      <c r="C19" s="535" t="s">
        <v>17</v>
      </c>
      <c r="D19" s="536">
        <v>2190499.9900000002</v>
      </c>
      <c r="E19" s="536">
        <v>0</v>
      </c>
      <c r="F19" s="537">
        <f t="shared" si="2"/>
        <v>2190499.9900000002</v>
      </c>
      <c r="G19" s="538" t="e">
        <f t="shared" si="3"/>
        <v>#DIV/0!</v>
      </c>
    </row>
    <row r="20" spans="3:17" ht="26.25" thickBot="1" x14ac:dyDescent="0.3">
      <c r="C20" s="528" t="s">
        <v>18</v>
      </c>
      <c r="D20" s="529">
        <v>115176321.39</v>
      </c>
      <c r="E20" s="529">
        <v>30881944.399999999</v>
      </c>
      <c r="F20" s="530">
        <f t="shared" si="2"/>
        <v>84294376.99000001</v>
      </c>
      <c r="G20" s="539">
        <f t="shared" si="3"/>
        <v>2.7295683166245199</v>
      </c>
    </row>
    <row r="21" spans="3:17" ht="15.75" thickBot="1" x14ac:dyDescent="0.3">
      <c r="C21" s="540" t="s">
        <v>10</v>
      </c>
      <c r="D21" s="541">
        <f>SUM(D14:D20)</f>
        <v>1015534069.52</v>
      </c>
      <c r="E21" s="541">
        <f>SUM(E14:E20)</f>
        <v>1058990225.6199999</v>
      </c>
      <c r="F21" s="542">
        <f>D21-E21</f>
        <v>-43456156.099999905</v>
      </c>
      <c r="G21" s="543">
        <f>(D21-E21)/E21</f>
        <v>-4.1035464774528886E-2</v>
      </c>
      <c r="J21" s="68" t="s">
        <v>20</v>
      </c>
      <c r="K21" s="942"/>
    </row>
    <row r="22" spans="3:17" ht="15.75" thickBot="1" x14ac:dyDescent="0.3"/>
    <row r="23" spans="3:17" ht="15.75" thickBot="1" x14ac:dyDescent="0.3">
      <c r="C23" s="7" t="s">
        <v>27</v>
      </c>
      <c r="D23" s="1" t="s">
        <v>0</v>
      </c>
      <c r="E23" s="1" t="s">
        <v>1</v>
      </c>
      <c r="F23" s="11" t="s">
        <v>26</v>
      </c>
      <c r="G23" s="1" t="s">
        <v>25</v>
      </c>
    </row>
    <row r="24" spans="3:17" ht="15.75" thickBot="1" x14ac:dyDescent="0.3">
      <c r="C24" s="8" t="s">
        <v>21</v>
      </c>
      <c r="D24" s="12">
        <v>2250000</v>
      </c>
      <c r="E24" s="12">
        <v>2250000</v>
      </c>
      <c r="F24" s="12">
        <f>D24-E24</f>
        <v>0</v>
      </c>
      <c r="G24" s="6">
        <f>(D24-E24)/E24</f>
        <v>0</v>
      </c>
    </row>
    <row r="25" spans="3:17" ht="15.75" thickBot="1" x14ac:dyDescent="0.3">
      <c r="C25" s="2" t="s">
        <v>22</v>
      </c>
      <c r="D25" s="5">
        <v>1000000</v>
      </c>
      <c r="E25" s="5">
        <v>1000000</v>
      </c>
      <c r="F25" s="5">
        <f>D25-E25</f>
        <v>0</v>
      </c>
      <c r="G25" s="3">
        <f t="shared" ref="G25:G31" si="4">(D25-E25)/E25</f>
        <v>0</v>
      </c>
    </row>
    <row r="26" spans="3:17" ht="15.75" thickBot="1" x14ac:dyDescent="0.3">
      <c r="C26" s="9" t="s">
        <v>19</v>
      </c>
      <c r="D26" s="292">
        <f>SUM(D24:D25)</f>
        <v>3250000</v>
      </c>
      <c r="E26" s="292">
        <f>SUM(E24:E25)</f>
        <v>3250000</v>
      </c>
      <c r="F26" s="294">
        <f>SUM(F24:F25)</f>
        <v>0</v>
      </c>
      <c r="G26" s="293">
        <f t="shared" si="4"/>
        <v>0</v>
      </c>
    </row>
    <row r="27" spans="3:17" ht="17.45" customHeight="1" thickTop="1" x14ac:dyDescent="0.25">
      <c r="C27" s="122"/>
      <c r="D27" s="123"/>
      <c r="E27" s="123"/>
      <c r="F27" s="123"/>
      <c r="G27" s="13"/>
    </row>
    <row r="28" spans="3:17" ht="15.75" thickBot="1" x14ac:dyDescent="0.3">
      <c r="C28" s="119" t="s">
        <v>27</v>
      </c>
      <c r="D28" s="120" t="s">
        <v>0</v>
      </c>
      <c r="E28" s="120" t="s">
        <v>1</v>
      </c>
      <c r="F28" s="121" t="s">
        <v>26</v>
      </c>
      <c r="G28" s="120" t="s">
        <v>25</v>
      </c>
    </row>
    <row r="29" spans="3:17" ht="15.75" thickBot="1" x14ac:dyDescent="0.3">
      <c r="C29" s="2" t="s">
        <v>23</v>
      </c>
      <c r="D29" s="118">
        <v>321820288.10000002</v>
      </c>
      <c r="E29" s="118">
        <v>289022647.37</v>
      </c>
      <c r="F29" s="118">
        <f>D29-E29</f>
        <v>32797640.730000019</v>
      </c>
      <c r="G29" s="3">
        <f t="shared" si="4"/>
        <v>0.11347775348557115</v>
      </c>
      <c r="I29" s="182" t="s">
        <v>20</v>
      </c>
      <c r="J29" s="403">
        <f>D29-315000</f>
        <v>321505288.10000002</v>
      </c>
      <c r="K29" s="403">
        <f>E29-225000</f>
        <v>288797647.37</v>
      </c>
      <c r="L29" s="404">
        <f>J29-K29</f>
        <v>32707640.730000019</v>
      </c>
      <c r="M29" s="201">
        <v>315000</v>
      </c>
      <c r="N29" s="201">
        <v>225000</v>
      </c>
      <c r="O29" s="404">
        <f>M29-N29</f>
        <v>90000</v>
      </c>
      <c r="P29" s="4"/>
      <c r="Q29" s="182"/>
    </row>
    <row r="30" spans="3:17" ht="15.75" thickBot="1" x14ac:dyDescent="0.3">
      <c r="C30" s="2" t="s">
        <v>24</v>
      </c>
      <c r="D30" s="5">
        <v>321731792.33999997</v>
      </c>
      <c r="E30" s="5">
        <v>288940059.17000002</v>
      </c>
      <c r="F30" s="5">
        <f>D30-E30</f>
        <v>32791733.169999957</v>
      </c>
      <c r="G30" s="3">
        <f t="shared" si="4"/>
        <v>0.11348974338897985</v>
      </c>
      <c r="I30" s="182" t="s">
        <v>20</v>
      </c>
      <c r="J30" s="403">
        <f>D30-315000</f>
        <v>321416792.33999997</v>
      </c>
      <c r="K30" s="403">
        <f>E30-225000</f>
        <v>288715059.17000002</v>
      </c>
      <c r="L30" s="404">
        <f>J30-K30</f>
        <v>32701733.169999957</v>
      </c>
      <c r="M30" s="201">
        <v>315000</v>
      </c>
      <c r="N30" s="201">
        <v>225000</v>
      </c>
      <c r="O30" s="404">
        <f>M30-N30</f>
        <v>90000</v>
      </c>
      <c r="P30" s="4"/>
      <c r="Q30" s="182"/>
    </row>
    <row r="31" spans="3:17" ht="15.75" thickBot="1" x14ac:dyDescent="0.3">
      <c r="C31" s="9" t="s">
        <v>19</v>
      </c>
      <c r="D31" s="409">
        <f>D29+D30</f>
        <v>643552080.44000006</v>
      </c>
      <c r="E31" s="409">
        <f>E29+E30</f>
        <v>577962706.53999996</v>
      </c>
      <c r="F31" s="410">
        <f>SUM(F29:F30)</f>
        <v>65589373.899999976</v>
      </c>
      <c r="G31" s="411">
        <f t="shared" si="4"/>
        <v>0.11348374758062482</v>
      </c>
      <c r="J31" s="403">
        <f>SUM(J29:J30)</f>
        <v>642922080.44000006</v>
      </c>
      <c r="K31" s="403">
        <f>SUM(K29:K30)</f>
        <v>577512706.53999996</v>
      </c>
      <c r="L31" s="405">
        <f>L29+L30</f>
        <v>65409373.899999976</v>
      </c>
      <c r="M31" s="201"/>
      <c r="N31" s="201"/>
      <c r="O31" s="405">
        <f>O29+O30</f>
        <v>180000</v>
      </c>
      <c r="P31" s="4"/>
      <c r="Q31" s="182"/>
    </row>
    <row r="32" spans="3:17" ht="16.5" thickTop="1" thickBot="1" x14ac:dyDescent="0.3">
      <c r="D32" s="4" t="s">
        <v>20</v>
      </c>
      <c r="E32" s="4" t="s">
        <v>20</v>
      </c>
      <c r="F32" s="182"/>
      <c r="G32" s="182"/>
      <c r="J32" s="31"/>
      <c r="K32" s="31"/>
      <c r="L32" s="406" t="s">
        <v>20</v>
      </c>
      <c r="M32" s="407"/>
      <c r="N32" s="406"/>
      <c r="O32" s="201">
        <f>J31-K31</f>
        <v>65409373.900000095</v>
      </c>
      <c r="Q32" s="182"/>
    </row>
    <row r="33" spans="2:15" ht="15.75" thickBot="1" x14ac:dyDescent="0.3">
      <c r="B33" s="7" t="s">
        <v>28</v>
      </c>
      <c r="C33" s="7" t="s">
        <v>44</v>
      </c>
      <c r="D33" s="124" t="s">
        <v>0</v>
      </c>
      <c r="E33" s="124" t="s">
        <v>1</v>
      </c>
      <c r="F33" s="125" t="s">
        <v>26</v>
      </c>
      <c r="G33" s="124" t="s">
        <v>25</v>
      </c>
      <c r="J33" s="31"/>
      <c r="K33" s="31"/>
      <c r="L33" s="597">
        <v>320388.28173000005</v>
      </c>
      <c r="M33" s="597">
        <v>319652.01335000002</v>
      </c>
      <c r="N33" s="201">
        <f>L33-M33</f>
        <v>736.26838000002317</v>
      </c>
      <c r="O33" s="405">
        <f>O29+O30+O32</f>
        <v>65589373.900000095</v>
      </c>
    </row>
    <row r="34" spans="2:15" ht="16.5" thickTop="1" thickBot="1" x14ac:dyDescent="0.3">
      <c r="B34" s="196" t="s">
        <v>223</v>
      </c>
      <c r="C34" s="197" t="s">
        <v>234</v>
      </c>
      <c r="D34" s="284">
        <f>D35+D36</f>
        <v>1189351304.6099999</v>
      </c>
      <c r="E34" s="284">
        <f>E35+E36</f>
        <v>1201330670.25</v>
      </c>
      <c r="F34" s="285">
        <f>D34-E34</f>
        <v>-11979365.640000105</v>
      </c>
      <c r="G34" s="198">
        <f>F34/E34</f>
        <v>-9.9717471106495342E-3</v>
      </c>
      <c r="K34" s="68" t="s">
        <v>20</v>
      </c>
      <c r="L34" s="597">
        <v>320396.01876999997</v>
      </c>
      <c r="M34" s="597">
        <v>319661.69733</v>
      </c>
      <c r="N34" s="201">
        <f>L34-M34</f>
        <v>734.32143999997061</v>
      </c>
    </row>
    <row r="35" spans="2:15" x14ac:dyDescent="0.25">
      <c r="B35" s="190" t="s">
        <v>224</v>
      </c>
      <c r="C35" s="191" t="s">
        <v>225</v>
      </c>
      <c r="D35" s="286">
        <f>D11</f>
        <v>173817235.09</v>
      </c>
      <c r="E35" s="286">
        <f>+E11</f>
        <v>142340444.63</v>
      </c>
      <c r="F35" s="287">
        <f t="shared" ref="F35:F41" si="5">D35-E35</f>
        <v>31476790.460000008</v>
      </c>
      <c r="G35" s="193">
        <f t="shared" ref="G35:G42" si="6">F35/E35</f>
        <v>0.22113736220103031</v>
      </c>
      <c r="L35" s="4" t="s">
        <v>20</v>
      </c>
    </row>
    <row r="36" spans="2:15" ht="15.75" thickBot="1" x14ac:dyDescent="0.3">
      <c r="B36" s="190" t="s">
        <v>226</v>
      </c>
      <c r="C36" s="191" t="s">
        <v>227</v>
      </c>
      <c r="D36" s="288">
        <f>D21</f>
        <v>1015534069.52</v>
      </c>
      <c r="E36" s="288">
        <f>+E21</f>
        <v>1058990225.6199999</v>
      </c>
      <c r="F36" s="288">
        <f t="shared" si="5"/>
        <v>-43456156.099999905</v>
      </c>
      <c r="G36" s="193">
        <f>F36/E36</f>
        <v>-4.1035464774528886E-2</v>
      </c>
    </row>
    <row r="37" spans="2:15" ht="15.75" thickBot="1" x14ac:dyDescent="0.3">
      <c r="B37" s="196" t="s">
        <v>230</v>
      </c>
      <c r="C37" s="197" t="s">
        <v>231</v>
      </c>
      <c r="D37" s="944">
        <f>+D26</f>
        <v>3250000</v>
      </c>
      <c r="E37" s="944">
        <f>E26</f>
        <v>3250000</v>
      </c>
      <c r="F37" s="289">
        <f>D37-E37</f>
        <v>0</v>
      </c>
      <c r="G37" s="198">
        <f t="shared" si="6"/>
        <v>0</v>
      </c>
      <c r="J37" s="776" t="s">
        <v>630</v>
      </c>
    </row>
    <row r="38" spans="2:15" x14ac:dyDescent="0.25">
      <c r="B38" s="190" t="s">
        <v>228</v>
      </c>
      <c r="C38" s="191" t="s">
        <v>229</v>
      </c>
      <c r="D38" s="946">
        <v>2250000</v>
      </c>
      <c r="E38" s="946">
        <v>2250000</v>
      </c>
      <c r="F38" s="943">
        <v>0</v>
      </c>
      <c r="G38" s="193">
        <f t="shared" si="6"/>
        <v>0</v>
      </c>
    </row>
    <row r="39" spans="2:15" ht="15.75" thickBot="1" x14ac:dyDescent="0.3">
      <c r="B39" s="190" t="s">
        <v>236</v>
      </c>
      <c r="C39" s="191" t="s">
        <v>237</v>
      </c>
      <c r="D39" s="946">
        <v>1000000</v>
      </c>
      <c r="E39" s="946">
        <v>1000000</v>
      </c>
      <c r="F39" s="943">
        <f t="shared" si="5"/>
        <v>0</v>
      </c>
      <c r="G39" s="193">
        <f t="shared" si="6"/>
        <v>0</v>
      </c>
    </row>
    <row r="40" spans="2:15" ht="15.75" thickBot="1" x14ac:dyDescent="0.3">
      <c r="B40" s="196" t="s">
        <v>232</v>
      </c>
      <c r="C40" s="199" t="s">
        <v>233</v>
      </c>
      <c r="D40" s="945">
        <f>D41</f>
        <v>643552080.44000006</v>
      </c>
      <c r="E40" s="945">
        <f>+E41</f>
        <v>577962706.53999996</v>
      </c>
      <c r="F40" s="289">
        <f t="shared" si="5"/>
        <v>65589373.900000095</v>
      </c>
      <c r="G40" s="198">
        <f t="shared" si="6"/>
        <v>0.11348374758062482</v>
      </c>
    </row>
    <row r="41" spans="2:15" ht="15.75" thickBot="1" x14ac:dyDescent="0.3">
      <c r="B41" s="195" t="s">
        <v>235</v>
      </c>
      <c r="C41" s="192" t="s">
        <v>209</v>
      </c>
      <c r="D41" s="290">
        <f>D31</f>
        <v>643552080.44000006</v>
      </c>
      <c r="E41" s="290">
        <f>+E31</f>
        <v>577962706.53999996</v>
      </c>
      <c r="F41" s="290">
        <f t="shared" si="5"/>
        <v>65589373.900000095</v>
      </c>
      <c r="G41" s="194">
        <f t="shared" si="6"/>
        <v>0.11348374758062482</v>
      </c>
    </row>
    <row r="42" spans="2:15" ht="15.75" thickBot="1" x14ac:dyDescent="0.3">
      <c r="B42" s="949" t="s">
        <v>10</v>
      </c>
      <c r="C42" s="950"/>
      <c r="D42" s="284">
        <f>D34+D37+D40</f>
        <v>1836153385.05</v>
      </c>
      <c r="E42" s="284">
        <f>E34+E37+E40</f>
        <v>1782543376.79</v>
      </c>
      <c r="F42" s="291">
        <f>D42-E42</f>
        <v>53610008.25999999</v>
      </c>
      <c r="G42" s="198">
        <f t="shared" si="6"/>
        <v>3.0075009089843733E-2</v>
      </c>
    </row>
    <row r="43" spans="2:15" x14ac:dyDescent="0.25">
      <c r="D43" s="4"/>
      <c r="E43" s="4" t="s">
        <v>20</v>
      </c>
    </row>
    <row r="44" spans="2:15" ht="15.75" thickBot="1" x14ac:dyDescent="0.3">
      <c r="D44" s="4"/>
      <c r="E44" s="4" t="s">
        <v>20</v>
      </c>
    </row>
    <row r="45" spans="2:15" x14ac:dyDescent="0.25">
      <c r="C45" s="7" t="s">
        <v>28</v>
      </c>
      <c r="D45" s="124" t="s">
        <v>0</v>
      </c>
      <c r="E45" s="124" t="s">
        <v>1</v>
      </c>
      <c r="F45" s="125" t="s">
        <v>26</v>
      </c>
      <c r="G45" s="124" t="s">
        <v>25</v>
      </c>
      <c r="O45" s="713">
        <v>-64787.82</v>
      </c>
    </row>
    <row r="46" spans="2:15" x14ac:dyDescent="0.25">
      <c r="C46" s="710" t="s">
        <v>618</v>
      </c>
      <c r="D46" s="711">
        <f>+D11</f>
        <v>173817235.09</v>
      </c>
      <c r="E46" s="711">
        <f>+E11</f>
        <v>142340444.63</v>
      </c>
      <c r="F46" s="711">
        <f>+D46-E46</f>
        <v>31476790.460000008</v>
      </c>
      <c r="G46" s="714">
        <f>+F46/E46</f>
        <v>0.22113736220103031</v>
      </c>
      <c r="J46" s="68" t="s">
        <v>621</v>
      </c>
      <c r="O46" s="713">
        <v>197450.48</v>
      </c>
    </row>
    <row r="47" spans="2:15" x14ac:dyDescent="0.25">
      <c r="C47" s="710" t="s">
        <v>619</v>
      </c>
      <c r="D47" s="711">
        <f>+D21</f>
        <v>1015534069.52</v>
      </c>
      <c r="E47" s="711">
        <f>+E21</f>
        <v>1058990225.6199999</v>
      </c>
      <c r="F47" s="711">
        <f t="shared" ref="F47:F50" si="7">+D47-E47</f>
        <v>-43456156.099999905</v>
      </c>
      <c r="G47" s="714">
        <f t="shared" ref="G47:G50" si="8">+F47/E47</f>
        <v>-4.1035464774528886E-2</v>
      </c>
      <c r="O47" s="129">
        <f>+O45/O46</f>
        <v>-0.32812186630288259</v>
      </c>
    </row>
    <row r="48" spans="2:15" x14ac:dyDescent="0.25">
      <c r="C48" s="710" t="s">
        <v>620</v>
      </c>
      <c r="D48" s="711">
        <f>+D26</f>
        <v>3250000</v>
      </c>
      <c r="E48" s="711">
        <v>3250000</v>
      </c>
      <c r="F48" s="711">
        <f t="shared" si="7"/>
        <v>0</v>
      </c>
      <c r="G48" s="714">
        <f t="shared" si="8"/>
        <v>0</v>
      </c>
    </row>
    <row r="49" spans="2:13" ht="30" x14ac:dyDescent="0.25">
      <c r="C49" s="712" t="s">
        <v>209</v>
      </c>
      <c r="D49" s="711">
        <f>+D31</f>
        <v>643552080.44000006</v>
      </c>
      <c r="E49" s="711">
        <f>+E31</f>
        <v>577962706.53999996</v>
      </c>
      <c r="F49" s="711">
        <f t="shared" si="7"/>
        <v>65589373.900000095</v>
      </c>
      <c r="G49" s="714">
        <f t="shared" si="8"/>
        <v>0.11348374758062482</v>
      </c>
    </row>
    <row r="50" spans="2:13" x14ac:dyDescent="0.25">
      <c r="C50" s="710" t="s">
        <v>238</v>
      </c>
      <c r="D50" s="711">
        <f>SUM(D46:D49)</f>
        <v>1836153385.05</v>
      </c>
      <c r="E50" s="711">
        <f>SUM(E46:E49)</f>
        <v>1782543376.79</v>
      </c>
      <c r="F50" s="711">
        <f t="shared" si="7"/>
        <v>53610008.25999999</v>
      </c>
      <c r="G50" s="715">
        <f t="shared" si="8"/>
        <v>3.0075009089843733E-2</v>
      </c>
    </row>
    <row r="51" spans="2:13" x14ac:dyDescent="0.25">
      <c r="D51" s="401"/>
    </row>
    <row r="54" spans="2:13" x14ac:dyDescent="0.25">
      <c r="C54" t="s">
        <v>687</v>
      </c>
    </row>
    <row r="57" spans="2:13" x14ac:dyDescent="0.25">
      <c r="C57" s="951" t="s">
        <v>688</v>
      </c>
      <c r="D57" s="951"/>
      <c r="E57" s="951"/>
      <c r="F57" s="951"/>
      <c r="G57" s="951"/>
    </row>
    <row r="58" spans="2:13" ht="15.75" thickBot="1" x14ac:dyDescent="0.3"/>
    <row r="59" spans="2:13" ht="15.75" thickBot="1" x14ac:dyDescent="0.3">
      <c r="B59" s="7" t="s">
        <v>28</v>
      </c>
      <c r="C59" s="7" t="s">
        <v>44</v>
      </c>
      <c r="D59" s="124" t="s">
        <v>0</v>
      </c>
      <c r="E59" s="124" t="s">
        <v>1</v>
      </c>
      <c r="F59" s="125" t="s">
        <v>26</v>
      </c>
      <c r="G59" s="124" t="s">
        <v>25</v>
      </c>
    </row>
    <row r="60" spans="2:13" ht="15.75" thickBot="1" x14ac:dyDescent="0.3">
      <c r="B60" s="196" t="s">
        <v>223</v>
      </c>
      <c r="C60" s="197" t="s">
        <v>234</v>
      </c>
      <c r="D60" s="284">
        <v>1189351.30461</v>
      </c>
      <c r="E60" s="284">
        <v>1201330.67025</v>
      </c>
      <c r="F60" s="285">
        <v>-11979.365640000105</v>
      </c>
      <c r="G60" s="198">
        <f>F60/E60</f>
        <v>-9.9717471106495342E-3</v>
      </c>
      <c r="K60" s="948">
        <f>+D60/1000</f>
        <v>1189.3513046099999</v>
      </c>
      <c r="L60" s="713">
        <f>+E60/1000</f>
        <v>1201.3306702499999</v>
      </c>
      <c r="M60" s="713">
        <f>+F60/1000</f>
        <v>-11.979365640000106</v>
      </c>
    </row>
    <row r="61" spans="2:13" x14ac:dyDescent="0.25">
      <c r="B61" s="190" t="s">
        <v>224</v>
      </c>
      <c r="C61" s="191" t="s">
        <v>225</v>
      </c>
      <c r="D61" s="286">
        <v>173817.23509</v>
      </c>
      <c r="E61" s="286">
        <v>142340.44462999998</v>
      </c>
      <c r="F61" s="287">
        <v>31476.790460000007</v>
      </c>
      <c r="G61" s="193">
        <f t="shared" ref="G61:G68" si="9">F61/E61</f>
        <v>0.22113736220103031</v>
      </c>
      <c r="K61" s="948">
        <f t="shared" ref="K61:K68" si="10">+D61/1000</f>
        <v>173.81723509</v>
      </c>
      <c r="L61" s="713">
        <f t="shared" ref="L61:L68" si="11">+E61/1000</f>
        <v>142.34044462999998</v>
      </c>
      <c r="M61" s="713">
        <f t="shared" ref="M61:M68" si="12">+F61/1000</f>
        <v>31.476790460000007</v>
      </c>
    </row>
    <row r="62" spans="2:13" ht="15.75" thickBot="1" x14ac:dyDescent="0.3">
      <c r="B62" s="190" t="s">
        <v>226</v>
      </c>
      <c r="C62" s="191" t="s">
        <v>227</v>
      </c>
      <c r="D62" s="288">
        <v>1015534.06952</v>
      </c>
      <c r="E62" s="288">
        <v>1058990.2256199999</v>
      </c>
      <c r="F62" s="288">
        <v>-43456.156099999906</v>
      </c>
      <c r="G62" s="193">
        <f>F62/E62</f>
        <v>-4.1035464774528886E-2</v>
      </c>
      <c r="K62" s="948">
        <f t="shared" si="10"/>
        <v>1015.53406952</v>
      </c>
      <c r="L62" s="713">
        <f t="shared" si="11"/>
        <v>1058.9902256199998</v>
      </c>
      <c r="M62" s="713">
        <f t="shared" si="12"/>
        <v>-43.456156099999909</v>
      </c>
    </row>
    <row r="63" spans="2:13" ht="15.75" thickBot="1" x14ac:dyDescent="0.3">
      <c r="B63" s="196" t="s">
        <v>230</v>
      </c>
      <c r="C63" s="197" t="s">
        <v>231</v>
      </c>
      <c r="D63" s="944">
        <v>3250</v>
      </c>
      <c r="E63" s="944">
        <v>3250</v>
      </c>
      <c r="F63" s="289">
        <v>0</v>
      </c>
      <c r="G63" s="198">
        <f t="shared" si="9"/>
        <v>0</v>
      </c>
      <c r="K63" s="948">
        <f t="shared" si="10"/>
        <v>3.25</v>
      </c>
      <c r="L63" s="713">
        <f t="shared" si="11"/>
        <v>3.25</v>
      </c>
      <c r="M63" s="713">
        <f t="shared" si="12"/>
        <v>0</v>
      </c>
    </row>
    <row r="64" spans="2:13" x14ac:dyDescent="0.25">
      <c r="B64" s="190" t="s">
        <v>228</v>
      </c>
      <c r="C64" s="191" t="s">
        <v>229</v>
      </c>
      <c r="D64" s="946">
        <v>2250</v>
      </c>
      <c r="E64" s="946">
        <v>2250</v>
      </c>
      <c r="F64" s="943">
        <v>0</v>
      </c>
      <c r="G64" s="193">
        <f t="shared" si="9"/>
        <v>0</v>
      </c>
      <c r="K64" s="948">
        <f t="shared" si="10"/>
        <v>2.25</v>
      </c>
      <c r="L64" s="713">
        <f t="shared" si="11"/>
        <v>2.25</v>
      </c>
      <c r="M64" s="713">
        <f t="shared" si="12"/>
        <v>0</v>
      </c>
    </row>
    <row r="65" spans="2:13" ht="15.75" thickBot="1" x14ac:dyDescent="0.3">
      <c r="B65" s="190" t="s">
        <v>236</v>
      </c>
      <c r="C65" s="191" t="s">
        <v>237</v>
      </c>
      <c r="D65" s="946">
        <v>1000</v>
      </c>
      <c r="E65" s="946">
        <v>1000</v>
      </c>
      <c r="F65" s="943">
        <v>0</v>
      </c>
      <c r="G65" s="193">
        <f t="shared" si="9"/>
        <v>0</v>
      </c>
      <c r="K65" s="948">
        <f t="shared" si="10"/>
        <v>1</v>
      </c>
      <c r="L65" s="713">
        <f t="shared" si="11"/>
        <v>1</v>
      </c>
      <c r="M65" s="713">
        <f t="shared" si="12"/>
        <v>0</v>
      </c>
    </row>
    <row r="66" spans="2:13" ht="15.75" thickBot="1" x14ac:dyDescent="0.3">
      <c r="B66" s="196" t="s">
        <v>232</v>
      </c>
      <c r="C66" s="199" t="s">
        <v>233</v>
      </c>
      <c r="D66" s="945">
        <v>643552.08044000005</v>
      </c>
      <c r="E66" s="945">
        <v>577962.70653999993</v>
      </c>
      <c r="F66" s="289">
        <v>65589.373900000093</v>
      </c>
      <c r="G66" s="198">
        <f t="shared" si="9"/>
        <v>0.11348374758062482</v>
      </c>
      <c r="K66" s="948">
        <f t="shared" si="10"/>
        <v>643.55208044000005</v>
      </c>
      <c r="L66" s="713">
        <f t="shared" si="11"/>
        <v>577.96270653999989</v>
      </c>
      <c r="M66" s="713">
        <f t="shared" si="12"/>
        <v>65.589373900000098</v>
      </c>
    </row>
    <row r="67" spans="2:13" ht="15.75" thickBot="1" x14ac:dyDescent="0.3">
      <c r="B67" s="195" t="s">
        <v>235</v>
      </c>
      <c r="C67" s="192" t="s">
        <v>209</v>
      </c>
      <c r="D67" s="290">
        <v>643552.08044000005</v>
      </c>
      <c r="E67" s="290">
        <v>577962.70653999993</v>
      </c>
      <c r="F67" s="290">
        <v>65589.373900000093</v>
      </c>
      <c r="G67" s="194">
        <f t="shared" si="9"/>
        <v>0.11348374758062482</v>
      </c>
      <c r="K67" s="948">
        <f t="shared" si="10"/>
        <v>643.55208044000005</v>
      </c>
      <c r="L67" s="713">
        <f t="shared" si="11"/>
        <v>577.96270653999989</v>
      </c>
      <c r="M67" s="713">
        <f t="shared" si="12"/>
        <v>65.589373900000098</v>
      </c>
    </row>
    <row r="68" spans="2:13" ht="15.75" thickBot="1" x14ac:dyDescent="0.3">
      <c r="B68" s="949" t="s">
        <v>10</v>
      </c>
      <c r="C68" s="950"/>
      <c r="D68" s="284">
        <v>1836153.3850499999</v>
      </c>
      <c r="E68" s="284">
        <v>1782543.3767899999</v>
      </c>
      <c r="F68" s="291">
        <v>53610.008259999988</v>
      </c>
      <c r="G68" s="198">
        <f t="shared" si="9"/>
        <v>3.0075009089843733E-2</v>
      </c>
      <c r="K68" s="948">
        <f t="shared" si="10"/>
        <v>1836.15338505</v>
      </c>
      <c r="L68" s="713">
        <f t="shared" si="11"/>
        <v>1782.5433767899999</v>
      </c>
      <c r="M68" s="713">
        <f t="shared" si="12"/>
        <v>53.610008259999987</v>
      </c>
    </row>
    <row r="71" spans="2:13" ht="15.75" thickBot="1" x14ac:dyDescent="0.3"/>
    <row r="72" spans="2:13" ht="15.75" thickBot="1" x14ac:dyDescent="0.3">
      <c r="C72" s="7" t="s">
        <v>27</v>
      </c>
      <c r="D72" s="124" t="s">
        <v>0</v>
      </c>
      <c r="E72" s="124" t="s">
        <v>1</v>
      </c>
      <c r="F72" s="125" t="s">
        <v>26</v>
      </c>
      <c r="G72" s="124" t="s">
        <v>25</v>
      </c>
    </row>
    <row r="73" spans="2:13" x14ac:dyDescent="0.25">
      <c r="C73" s="174" t="s">
        <v>3</v>
      </c>
      <c r="D73" s="175">
        <v>13843.377199999999</v>
      </c>
      <c r="E73" s="175">
        <v>2989.5540499999997</v>
      </c>
      <c r="F73" s="176">
        <v>10853.823149999998</v>
      </c>
      <c r="G73" s="14">
        <f>(D73-E73)/E73</f>
        <v>3.6305826783763955</v>
      </c>
      <c r="K73" s="948"/>
      <c r="L73" s="948"/>
      <c r="M73" s="948"/>
    </row>
    <row r="74" spans="2:13" x14ac:dyDescent="0.25">
      <c r="C74" s="177" t="s">
        <v>4</v>
      </c>
      <c r="D74" s="126">
        <v>37080.782719999996</v>
      </c>
      <c r="E74" s="126">
        <v>2161.7401099999997</v>
      </c>
      <c r="F74" s="172">
        <v>34919.042609999997</v>
      </c>
      <c r="G74" s="15">
        <f t="shared" ref="G74:G79" si="13">(D74-E74)/E74</f>
        <v>16.153210299641433</v>
      </c>
      <c r="K74" s="948"/>
      <c r="L74" s="948"/>
      <c r="M74" s="948"/>
    </row>
    <row r="75" spans="2:13" x14ac:dyDescent="0.25">
      <c r="C75" s="177" t="s">
        <v>5</v>
      </c>
      <c r="D75" s="173">
        <v>53602.75045</v>
      </c>
      <c r="E75" s="173">
        <v>61549.548329999998</v>
      </c>
      <c r="F75" s="172">
        <v>-7946.7978799999955</v>
      </c>
      <c r="G75" s="15">
        <f t="shared" si="13"/>
        <v>-0.12911220464840734</v>
      </c>
      <c r="K75" s="948"/>
      <c r="L75" s="948"/>
      <c r="M75" s="948"/>
    </row>
    <row r="76" spans="2:13" x14ac:dyDescent="0.25">
      <c r="C76" s="177" t="s">
        <v>6</v>
      </c>
      <c r="D76" s="173">
        <v>5122.8485899999996</v>
      </c>
      <c r="E76" s="173">
        <v>5122.8485899999996</v>
      </c>
      <c r="F76" s="172">
        <v>0</v>
      </c>
      <c r="G76" s="15">
        <f t="shared" si="13"/>
        <v>0</v>
      </c>
      <c r="K76" s="948"/>
      <c r="L76" s="948"/>
      <c r="M76" s="948"/>
    </row>
    <row r="77" spans="2:13" x14ac:dyDescent="0.25">
      <c r="C77" s="177" t="s">
        <v>7</v>
      </c>
      <c r="D77" s="173">
        <v>1.2167699999999999</v>
      </c>
      <c r="E77" s="173">
        <v>1.2167699999999999</v>
      </c>
      <c r="F77" s="172">
        <v>0</v>
      </c>
      <c r="G77" s="15">
        <f t="shared" si="13"/>
        <v>0</v>
      </c>
      <c r="K77" s="948"/>
      <c r="L77" s="948"/>
      <c r="M77" s="948"/>
    </row>
    <row r="78" spans="2:13" x14ac:dyDescent="0.25">
      <c r="C78" s="177" t="s">
        <v>8</v>
      </c>
      <c r="D78" s="173">
        <v>7393.3597199999995</v>
      </c>
      <c r="E78" s="173">
        <v>6570.2836699999998</v>
      </c>
      <c r="F78" s="172">
        <v>823.07604999999978</v>
      </c>
      <c r="G78" s="15">
        <f t="shared" si="13"/>
        <v>0.12527252875825978</v>
      </c>
      <c r="K78" s="948"/>
      <c r="L78" s="948"/>
      <c r="M78" s="948"/>
    </row>
    <row r="79" spans="2:13" ht="15.75" thickBot="1" x14ac:dyDescent="0.3">
      <c r="C79" s="178" t="s">
        <v>9</v>
      </c>
      <c r="D79" s="179">
        <v>56772.899640000003</v>
      </c>
      <c r="E79" s="179">
        <v>63945.253109999998</v>
      </c>
      <c r="F79" s="180">
        <v>-7172.3534699999991</v>
      </c>
      <c r="G79" s="181">
        <f t="shared" si="13"/>
        <v>-0.11216397028974079</v>
      </c>
      <c r="K79" s="948"/>
      <c r="L79" s="948"/>
      <c r="M79" s="948"/>
    </row>
    <row r="80" spans="2:13" ht="15.75" thickBot="1" x14ac:dyDescent="0.3">
      <c r="C80" s="707" t="s">
        <v>9</v>
      </c>
      <c r="D80" s="708">
        <v>0</v>
      </c>
      <c r="E80" s="709">
        <v>0</v>
      </c>
      <c r="F80" s="180">
        <v>0</v>
      </c>
      <c r="G80" s="3"/>
      <c r="K80" s="948"/>
      <c r="L80" s="948"/>
      <c r="M80" s="948"/>
    </row>
    <row r="81" spans="3:13" s="408" customFormat="1" ht="17.25" thickBot="1" x14ac:dyDescent="0.35">
      <c r="C81" s="527" t="s">
        <v>10</v>
      </c>
      <c r="D81" s="284">
        <v>173817.23509</v>
      </c>
      <c r="E81" s="284">
        <v>142340.44462999998</v>
      </c>
      <c r="F81" s="291">
        <v>31476.790460000007</v>
      </c>
      <c r="G81" s="198">
        <f t="shared" ref="G81" si="14">(D81-E81)/E81</f>
        <v>0.22113736220103039</v>
      </c>
      <c r="J81" s="68"/>
      <c r="K81" s="948"/>
      <c r="L81" s="948"/>
      <c r="M81" s="948"/>
    </row>
    <row r="82" spans="3:13" ht="15.75" thickBot="1" x14ac:dyDescent="0.3"/>
    <row r="83" spans="3:13" ht="15.75" thickBot="1" x14ac:dyDescent="0.3">
      <c r="C83" s="7" t="s">
        <v>27</v>
      </c>
      <c r="D83" s="124" t="s">
        <v>0</v>
      </c>
      <c r="E83" s="124" t="s">
        <v>1</v>
      </c>
      <c r="F83" s="125" t="s">
        <v>26</v>
      </c>
      <c r="G83" s="124" t="s">
        <v>25</v>
      </c>
    </row>
    <row r="84" spans="3:13" ht="25.5" x14ac:dyDescent="0.25">
      <c r="C84" s="531" t="s">
        <v>12</v>
      </c>
      <c r="D84" s="532">
        <v>51444.270280000004</v>
      </c>
      <c r="E84" s="532">
        <v>56474.815409999996</v>
      </c>
      <c r="F84" s="533">
        <v>-5030.545129999995</v>
      </c>
      <c r="G84" s="534">
        <f>F84/E84</f>
        <v>-8.907590212520175E-2</v>
      </c>
      <c r="K84" s="948"/>
      <c r="L84" s="948"/>
      <c r="M84" s="948"/>
    </row>
    <row r="85" spans="3:13" ht="25.5" x14ac:dyDescent="0.25">
      <c r="C85" s="535" t="s">
        <v>13</v>
      </c>
      <c r="D85" s="536">
        <v>815925.50948999997</v>
      </c>
      <c r="E85" s="536">
        <v>921452.74865999992</v>
      </c>
      <c r="F85" s="537">
        <v>-105527.23916999996</v>
      </c>
      <c r="G85" s="538">
        <f t="shared" ref="G85:G87" si="15">F85/E85</f>
        <v>-0.11452268097681662</v>
      </c>
      <c r="K85" s="948"/>
      <c r="L85" s="948"/>
      <c r="M85" s="948"/>
    </row>
    <row r="86" spans="3:13" ht="25.5" x14ac:dyDescent="0.25">
      <c r="C86" s="535" t="s">
        <v>14</v>
      </c>
      <c r="D86" s="536">
        <v>30551.694800000001</v>
      </c>
      <c r="E86" s="536">
        <v>44917.699799999995</v>
      </c>
      <c r="F86" s="537">
        <v>-14366.004999999996</v>
      </c>
      <c r="G86" s="538">
        <f t="shared" si="15"/>
        <v>-0.31982948957684598</v>
      </c>
      <c r="K86" s="948"/>
      <c r="L86" s="948"/>
      <c r="M86" s="948"/>
    </row>
    <row r="87" spans="3:13" x14ac:dyDescent="0.25">
      <c r="C87" s="535" t="s">
        <v>15</v>
      </c>
      <c r="D87" s="536">
        <v>0</v>
      </c>
      <c r="E87" s="536">
        <v>0</v>
      </c>
      <c r="F87" s="537">
        <v>0</v>
      </c>
      <c r="G87" s="538" t="e">
        <f t="shared" si="15"/>
        <v>#DIV/0!</v>
      </c>
      <c r="K87" s="948"/>
      <c r="L87" s="948"/>
      <c r="M87" s="948"/>
    </row>
    <row r="88" spans="3:13" ht="25.5" x14ac:dyDescent="0.25">
      <c r="C88" s="535" t="s">
        <v>16</v>
      </c>
      <c r="D88" s="536">
        <v>245.77357000000001</v>
      </c>
      <c r="E88" s="536">
        <v>5263.0173500000001</v>
      </c>
      <c r="F88" s="537">
        <v>-5017.2437799999989</v>
      </c>
      <c r="G88" s="538">
        <f>F88/E88</f>
        <v>-0.95330177469394028</v>
      </c>
      <c r="K88" s="948"/>
      <c r="L88" s="948"/>
      <c r="M88" s="948"/>
    </row>
    <row r="89" spans="3:13" ht="25.5" x14ac:dyDescent="0.25">
      <c r="C89" s="535" t="s">
        <v>17</v>
      </c>
      <c r="D89" s="536">
        <v>2190.4999900000003</v>
      </c>
      <c r="E89" s="536">
        <v>0</v>
      </c>
      <c r="F89" s="537">
        <v>2190.4999900000003</v>
      </c>
      <c r="G89" s="538" t="e">
        <f t="shared" ref="G89:G90" si="16">F89/E89</f>
        <v>#DIV/0!</v>
      </c>
      <c r="K89" s="948"/>
      <c r="L89" s="948"/>
      <c r="M89" s="948"/>
    </row>
    <row r="90" spans="3:13" ht="26.25" thickBot="1" x14ac:dyDescent="0.3">
      <c r="C90" s="528" t="s">
        <v>18</v>
      </c>
      <c r="D90" s="529">
        <v>115176.32139</v>
      </c>
      <c r="E90" s="529">
        <v>30881.9444</v>
      </c>
      <c r="F90" s="530">
        <v>84294.376990000004</v>
      </c>
      <c r="G90" s="539">
        <f t="shared" si="16"/>
        <v>2.7295683166245195</v>
      </c>
      <c r="K90" s="948"/>
      <c r="L90" s="948"/>
      <c r="M90" s="948"/>
    </row>
    <row r="91" spans="3:13" ht="15.75" thickBot="1" x14ac:dyDescent="0.3">
      <c r="C91" s="540" t="s">
        <v>10</v>
      </c>
      <c r="D91" s="541">
        <v>1015534.06952</v>
      </c>
      <c r="E91" s="541">
        <v>1058990.2256199999</v>
      </c>
      <c r="F91" s="542">
        <v>-43456.156099999906</v>
      </c>
      <c r="G91" s="543">
        <f>(D91-E91)/E91</f>
        <v>-4.1035464774528886E-2</v>
      </c>
      <c r="J91" s="68" t="s">
        <v>20</v>
      </c>
      <c r="K91" s="948"/>
      <c r="L91" s="948"/>
      <c r="M91" s="948"/>
    </row>
    <row r="94" spans="3:13" ht="15.75" thickBot="1" x14ac:dyDescent="0.3"/>
    <row r="95" spans="3:13" ht="15.75" thickBot="1" x14ac:dyDescent="0.3">
      <c r="C95" s="7" t="s">
        <v>27</v>
      </c>
      <c r="D95" s="1" t="s">
        <v>0</v>
      </c>
      <c r="E95" s="1" t="s">
        <v>1</v>
      </c>
      <c r="F95" s="11" t="s">
        <v>26</v>
      </c>
      <c r="G95" s="1" t="s">
        <v>25</v>
      </c>
    </row>
    <row r="96" spans="3:13" ht="15.75" thickBot="1" x14ac:dyDescent="0.3">
      <c r="C96" s="8" t="s">
        <v>21</v>
      </c>
      <c r="D96" s="12">
        <v>2250</v>
      </c>
      <c r="E96" s="12">
        <v>2250</v>
      </c>
      <c r="F96" s="12">
        <f>D96-E96</f>
        <v>0</v>
      </c>
      <c r="G96" s="6">
        <f>(D96-E96)/E96</f>
        <v>0</v>
      </c>
      <c r="K96" s="948"/>
      <c r="L96" s="948"/>
    </row>
    <row r="97" spans="3:17" ht="15.75" thickBot="1" x14ac:dyDescent="0.3">
      <c r="C97" s="2" t="s">
        <v>22</v>
      </c>
      <c r="D97" s="5">
        <v>1000</v>
      </c>
      <c r="E97" s="5">
        <v>1000</v>
      </c>
      <c r="F97" s="5">
        <f>D97-E97</f>
        <v>0</v>
      </c>
      <c r="G97" s="3">
        <f t="shared" ref="G97:G98" si="17">(D97-E97)/E97</f>
        <v>0</v>
      </c>
      <c r="K97" s="948"/>
      <c r="L97" s="948"/>
    </row>
    <row r="98" spans="3:17" ht="15.75" thickBot="1" x14ac:dyDescent="0.3">
      <c r="C98" s="9" t="s">
        <v>19</v>
      </c>
      <c r="D98" s="292">
        <f>SUM(D96:D97)</f>
        <v>3250</v>
      </c>
      <c r="E98" s="292">
        <f>SUM(E96:E97)</f>
        <v>3250</v>
      </c>
      <c r="F98" s="294">
        <f>SUM(F96:F97)</f>
        <v>0</v>
      </c>
      <c r="G98" s="293">
        <f t="shared" si="17"/>
        <v>0</v>
      </c>
    </row>
    <row r="99" spans="3:17" ht="17.45" customHeight="1" thickTop="1" x14ac:dyDescent="0.25">
      <c r="C99" s="122"/>
      <c r="D99" s="123"/>
      <c r="E99" s="123"/>
      <c r="F99" s="123"/>
      <c r="G99" s="13"/>
    </row>
    <row r="100" spans="3:17" ht="15.75" thickBot="1" x14ac:dyDescent="0.3">
      <c r="C100" s="119" t="s">
        <v>27</v>
      </c>
      <c r="D100" s="120" t="s">
        <v>0</v>
      </c>
      <c r="E100" s="120" t="s">
        <v>1</v>
      </c>
      <c r="F100" s="121" t="s">
        <v>26</v>
      </c>
      <c r="G100" s="120" t="s">
        <v>25</v>
      </c>
    </row>
    <row r="101" spans="3:17" ht="15.75" thickBot="1" x14ac:dyDescent="0.3">
      <c r="C101" s="2" t="s">
        <v>23</v>
      </c>
      <c r="D101" s="118">
        <v>321820.28810000001</v>
      </c>
      <c r="E101" s="118">
        <v>289022.64737000002</v>
      </c>
      <c r="F101" s="118">
        <v>32797.640730000021</v>
      </c>
      <c r="G101" s="3">
        <f t="shared" ref="G101:G103" si="18">(D101-E101)/E101</f>
        <v>0.11347775348557103</v>
      </c>
      <c r="I101" s="182" t="s">
        <v>20</v>
      </c>
      <c r="J101" s="403"/>
      <c r="K101" s="873"/>
      <c r="L101" s="873"/>
      <c r="M101" s="873"/>
      <c r="N101" s="201"/>
      <c r="O101" s="404"/>
      <c r="P101" s="4"/>
      <c r="Q101" s="182"/>
    </row>
    <row r="102" spans="3:17" ht="15.75" thickBot="1" x14ac:dyDescent="0.3">
      <c r="C102" s="2" t="s">
        <v>24</v>
      </c>
      <c r="D102" s="5">
        <v>321731.79233999999</v>
      </c>
      <c r="E102" s="5">
        <v>288940.05917000002</v>
      </c>
      <c r="F102" s="5">
        <v>32791.733169999956</v>
      </c>
      <c r="G102" s="3">
        <f t="shared" si="18"/>
        <v>0.11348974338897987</v>
      </c>
      <c r="I102" s="182" t="s">
        <v>20</v>
      </c>
      <c r="J102" s="403"/>
      <c r="K102" s="873"/>
      <c r="L102" s="873"/>
      <c r="M102" s="873"/>
      <c r="N102" s="201"/>
      <c r="O102" s="404"/>
      <c r="P102" s="4"/>
      <c r="Q102" s="182"/>
    </row>
    <row r="103" spans="3:17" ht="15.75" thickBot="1" x14ac:dyDescent="0.3">
      <c r="C103" s="9" t="s">
        <v>19</v>
      </c>
      <c r="D103" s="409">
        <v>643552.08044000005</v>
      </c>
      <c r="E103" s="409">
        <v>577962.70653999993</v>
      </c>
      <c r="F103" s="410">
        <v>65589.373899999977</v>
      </c>
      <c r="G103" s="411">
        <f t="shared" si="18"/>
        <v>0.11348374758062488</v>
      </c>
      <c r="J103" s="403"/>
      <c r="K103" s="873"/>
      <c r="L103" s="873"/>
      <c r="M103" s="873"/>
      <c r="N103" s="201"/>
      <c r="O103" s="405"/>
      <c r="P103" s="4"/>
      <c r="Q103" s="182"/>
    </row>
    <row r="104" spans="3:17" ht="15.75" thickTop="1" x14ac:dyDescent="0.25"/>
  </sheetData>
  <mergeCells count="3">
    <mergeCell ref="B42:C42"/>
    <mergeCell ref="B68:C68"/>
    <mergeCell ref="C57:G5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2"/>
  <sheetViews>
    <sheetView topLeftCell="A7" workbookViewId="0">
      <pane xSplit="1" topLeftCell="B1" activePane="topRight" state="frozen"/>
      <selection activeCell="A2" sqref="A2"/>
      <selection pane="topRight" activeCell="H4" sqref="H4"/>
    </sheetView>
  </sheetViews>
  <sheetFormatPr baseColWidth="10" defaultColWidth="9.140625" defaultRowHeight="15" x14ac:dyDescent="0.25"/>
  <cols>
    <col min="1" max="1" width="31.5703125" customWidth="1"/>
    <col min="5" max="5" width="11.42578125" bestFit="1" customWidth="1"/>
    <col min="6" max="6" width="11.140625" bestFit="1" customWidth="1"/>
    <col min="7" max="7" width="13.85546875" customWidth="1"/>
    <col min="8" max="9" width="11.85546875" customWidth="1"/>
    <col min="10" max="10" width="10" bestFit="1" customWidth="1"/>
    <col min="11" max="11" width="9.7109375" customWidth="1"/>
    <col min="12" max="12" width="11.5703125" bestFit="1" customWidth="1"/>
    <col min="13" max="13" width="9.5703125" bestFit="1" customWidth="1"/>
  </cols>
  <sheetData>
    <row r="1" spans="1:15" ht="15.75" thickBot="1" x14ac:dyDescent="0.3"/>
    <row r="2" spans="1:15" ht="62.2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5" x14ac:dyDescent="0.25">
      <c r="A3" s="71" t="s">
        <v>144</v>
      </c>
      <c r="B3" s="688">
        <v>7</v>
      </c>
      <c r="C3" s="925">
        <v>7</v>
      </c>
      <c r="D3" s="160">
        <v>0</v>
      </c>
      <c r="E3" s="73">
        <v>458013.35</v>
      </c>
      <c r="F3" s="73">
        <v>458013.35</v>
      </c>
      <c r="G3" s="79">
        <v>0</v>
      </c>
      <c r="H3" s="727">
        <v>0</v>
      </c>
      <c r="I3" s="73">
        <v>0</v>
      </c>
      <c r="J3" s="79">
        <v>0</v>
      </c>
      <c r="K3" s="73">
        <f>E3-H3</f>
        <v>458013.35</v>
      </c>
      <c r="L3" s="73">
        <f>+F3-I3</f>
        <v>458013.35</v>
      </c>
      <c r="M3" s="79">
        <f>+K3-L3</f>
        <v>0</v>
      </c>
    </row>
    <row r="4" spans="1:15" x14ac:dyDescent="0.25">
      <c r="A4" s="71" t="s">
        <v>145</v>
      </c>
      <c r="B4" s="688">
        <v>10</v>
      </c>
      <c r="C4" s="925">
        <v>9</v>
      </c>
      <c r="D4" s="160">
        <v>1</v>
      </c>
      <c r="E4" s="73">
        <v>840396.07311</v>
      </c>
      <c r="F4" s="73">
        <v>812215.69</v>
      </c>
      <c r="G4" s="79">
        <f>+E4-F4</f>
        <v>28180.383110000053</v>
      </c>
      <c r="H4" s="727">
        <v>50200.110429883447</v>
      </c>
      <c r="I4" s="73">
        <v>254843.71</v>
      </c>
      <c r="J4" s="79">
        <f>+H4-I4</f>
        <v>-204643.59957011655</v>
      </c>
      <c r="K4" s="73">
        <f>E4-H4</f>
        <v>790195.96268011653</v>
      </c>
      <c r="L4" s="73">
        <f t="shared" ref="L4:L33" si="0">+F4-I4</f>
        <v>557371.98</v>
      </c>
      <c r="M4" s="79">
        <f t="shared" ref="M4:M33" si="1">+K4-L4</f>
        <v>232823.98268011655</v>
      </c>
    </row>
    <row r="5" spans="1:15" x14ac:dyDescent="0.25">
      <c r="A5" s="71" t="s">
        <v>146</v>
      </c>
      <c r="B5" s="688">
        <v>33</v>
      </c>
      <c r="C5" s="926">
        <v>28</v>
      </c>
      <c r="D5" s="160">
        <v>5</v>
      </c>
      <c r="E5" s="721">
        <v>2273686.99596</v>
      </c>
      <c r="F5" s="370">
        <v>1801678.9624000001</v>
      </c>
      <c r="G5" s="79">
        <f t="shared" ref="G5:G33" si="2">+E5-F5</f>
        <v>472008.03355999989</v>
      </c>
      <c r="H5" s="725">
        <v>1410690.9822111428</v>
      </c>
      <c r="I5" s="370">
        <v>1210987.67</v>
      </c>
      <c r="J5" s="79">
        <f t="shared" ref="J5:J33" si="3">+H5-I5</f>
        <v>199703.31221114285</v>
      </c>
      <c r="K5" s="73">
        <f t="shared" ref="K5:K33" si="4">E5-H5</f>
        <v>862996.01374885719</v>
      </c>
      <c r="L5" s="73">
        <f t="shared" si="0"/>
        <v>590691.29240000015</v>
      </c>
      <c r="M5" s="79">
        <f t="shared" si="1"/>
        <v>272304.72134885704</v>
      </c>
    </row>
    <row r="6" spans="1:15" x14ac:dyDescent="0.25">
      <c r="A6" s="71" t="s">
        <v>148</v>
      </c>
      <c r="B6" s="688">
        <v>7</v>
      </c>
      <c r="C6" s="926">
        <v>6</v>
      </c>
      <c r="D6" s="160">
        <v>1</v>
      </c>
      <c r="E6" s="73">
        <v>6734.8987324999998</v>
      </c>
      <c r="F6" s="370">
        <v>6452.3987300000008</v>
      </c>
      <c r="G6" s="79">
        <f t="shared" si="2"/>
        <v>282.50000249999903</v>
      </c>
      <c r="H6" s="727">
        <v>6264.3548534166666</v>
      </c>
      <c r="I6" s="370">
        <v>5634.58</v>
      </c>
      <c r="J6" s="79">
        <f t="shared" si="3"/>
        <v>629.7748534166667</v>
      </c>
      <c r="K6" s="73">
        <f>E6-H6</f>
        <v>470.5438790833332</v>
      </c>
      <c r="L6" s="73">
        <f t="shared" si="0"/>
        <v>817.81873000000087</v>
      </c>
      <c r="M6" s="79">
        <f t="shared" si="1"/>
        <v>-347.27485091666767</v>
      </c>
    </row>
    <row r="7" spans="1:15" x14ac:dyDescent="0.25">
      <c r="A7" s="74" t="s">
        <v>149</v>
      </c>
      <c r="B7" s="688">
        <v>12</v>
      </c>
      <c r="C7" s="926">
        <v>11</v>
      </c>
      <c r="D7" s="160">
        <v>1</v>
      </c>
      <c r="E7" s="73">
        <v>7392.8029999999999</v>
      </c>
      <c r="F7" s="370">
        <v>5429.8029999999999</v>
      </c>
      <c r="G7" s="79">
        <f t="shared" si="2"/>
        <v>1963</v>
      </c>
      <c r="H7" s="727">
        <v>2359.0791058333334</v>
      </c>
      <c r="I7" s="370">
        <v>1687.85</v>
      </c>
      <c r="J7" s="79">
        <f t="shared" si="3"/>
        <v>671.22910583333351</v>
      </c>
      <c r="K7" s="73">
        <f t="shared" ref="K7:K8" si="5">E7-H7</f>
        <v>5033.7238941666665</v>
      </c>
      <c r="L7" s="73">
        <f t="shared" si="0"/>
        <v>3741.953</v>
      </c>
      <c r="M7" s="79">
        <f t="shared" si="1"/>
        <v>1291.7708941666665</v>
      </c>
    </row>
    <row r="8" spans="1:15" x14ac:dyDescent="0.25">
      <c r="A8" s="71" t="s">
        <v>147</v>
      </c>
      <c r="B8" s="688">
        <v>2</v>
      </c>
      <c r="C8" s="926">
        <v>2</v>
      </c>
      <c r="D8" s="160">
        <v>0</v>
      </c>
      <c r="E8" s="73">
        <v>280.05799999999999</v>
      </c>
      <c r="F8" s="370">
        <v>280.05799999999999</v>
      </c>
      <c r="G8" s="79">
        <f t="shared" si="2"/>
        <v>0</v>
      </c>
      <c r="H8" s="727">
        <v>114.29448333333333</v>
      </c>
      <c r="I8" s="370">
        <v>93.13</v>
      </c>
      <c r="J8" s="79">
        <f t="shared" si="3"/>
        <v>21.164483333333337</v>
      </c>
      <c r="K8" s="73">
        <f t="shared" si="5"/>
        <v>165.76351666666665</v>
      </c>
      <c r="L8" s="73">
        <f t="shared" si="0"/>
        <v>186.928</v>
      </c>
      <c r="M8" s="79">
        <f t="shared" si="1"/>
        <v>-21.164483333333351</v>
      </c>
    </row>
    <row r="9" spans="1:15" ht="12.95" customHeight="1" x14ac:dyDescent="0.25">
      <c r="A9" s="71" t="s">
        <v>150</v>
      </c>
      <c r="B9" s="688">
        <v>66</v>
      </c>
      <c r="C9" s="926">
        <v>49</v>
      </c>
      <c r="D9" s="160">
        <v>19</v>
      </c>
      <c r="E9" s="73">
        <v>41418.807919999999</v>
      </c>
      <c r="F9" s="370">
        <v>34130.25</v>
      </c>
      <c r="G9" s="79">
        <f t="shared" si="2"/>
        <v>7288.5579199999993</v>
      </c>
      <c r="H9" s="727">
        <v>17379.972399000006</v>
      </c>
      <c r="I9" s="370">
        <v>11778.03</v>
      </c>
      <c r="J9" s="79">
        <f t="shared" si="3"/>
        <v>5601.942399000005</v>
      </c>
      <c r="K9" s="690">
        <f t="shared" si="4"/>
        <v>24038.835520999994</v>
      </c>
      <c r="L9" s="73">
        <f t="shared" si="0"/>
        <v>22352.22</v>
      </c>
      <c r="M9" s="79">
        <f t="shared" si="1"/>
        <v>1686.6155209999924</v>
      </c>
    </row>
    <row r="10" spans="1:15" x14ac:dyDescent="0.25">
      <c r="A10" s="71" t="s">
        <v>151</v>
      </c>
      <c r="B10" s="688">
        <v>2</v>
      </c>
      <c r="C10" s="926">
        <v>2</v>
      </c>
      <c r="D10" s="160">
        <v>0</v>
      </c>
      <c r="E10" s="73">
        <v>5189.6848</v>
      </c>
      <c r="F10" s="370">
        <v>5189.6848</v>
      </c>
      <c r="G10" s="79">
        <f t="shared" si="2"/>
        <v>0</v>
      </c>
      <c r="H10" s="727">
        <v>1949.1117777777777</v>
      </c>
      <c r="I10" s="370">
        <v>1603.13</v>
      </c>
      <c r="J10" s="79">
        <f t="shared" si="3"/>
        <v>345.98177777777755</v>
      </c>
      <c r="K10" s="73">
        <f t="shared" si="4"/>
        <v>3240.5730222222223</v>
      </c>
      <c r="L10" s="73">
        <f t="shared" si="0"/>
        <v>3586.5547999999999</v>
      </c>
      <c r="M10" s="79">
        <f t="shared" si="1"/>
        <v>-345.98177777777755</v>
      </c>
      <c r="N10" s="785" t="s">
        <v>630</v>
      </c>
      <c r="O10" t="s">
        <v>20</v>
      </c>
    </row>
    <row r="11" spans="1:15" x14ac:dyDescent="0.25">
      <c r="A11" s="71" t="s">
        <v>210</v>
      </c>
      <c r="B11" s="688">
        <v>4</v>
      </c>
      <c r="C11" s="926">
        <v>4</v>
      </c>
      <c r="D11" s="160">
        <v>-1</v>
      </c>
      <c r="E11" s="73">
        <v>10870.894</v>
      </c>
      <c r="F11" s="370">
        <v>10870.894</v>
      </c>
      <c r="G11" s="79">
        <f t="shared" si="2"/>
        <v>0</v>
      </c>
      <c r="H11" s="727">
        <v>9796.0239999999994</v>
      </c>
      <c r="I11" s="370">
        <v>9301.74</v>
      </c>
      <c r="J11" s="79">
        <f t="shared" si="3"/>
        <v>494.28399999999965</v>
      </c>
      <c r="K11" s="73">
        <f t="shared" si="4"/>
        <v>1074.8700000000008</v>
      </c>
      <c r="L11" s="73">
        <f t="shared" si="0"/>
        <v>1569.1540000000005</v>
      </c>
      <c r="M11" s="79">
        <f t="shared" si="1"/>
        <v>-494.28399999999965</v>
      </c>
    </row>
    <row r="12" spans="1:15" x14ac:dyDescent="0.25">
      <c r="A12" s="71" t="s">
        <v>130</v>
      </c>
      <c r="B12" s="688">
        <v>13</v>
      </c>
      <c r="C12" s="926">
        <v>11</v>
      </c>
      <c r="D12" s="160">
        <v>2</v>
      </c>
      <c r="E12" s="73">
        <v>209189.09974999999</v>
      </c>
      <c r="F12" s="370">
        <v>159744.46974999999</v>
      </c>
      <c r="G12" s="79">
        <f t="shared" si="2"/>
        <v>49444.630000000005</v>
      </c>
      <c r="H12" s="727">
        <v>161924.67340416668</v>
      </c>
      <c r="I12" s="370">
        <v>124007.6</v>
      </c>
      <c r="J12" s="79">
        <f t="shared" si="3"/>
        <v>37917.073404166673</v>
      </c>
      <c r="K12" s="73">
        <f t="shared" si="4"/>
        <v>47264.426345833315</v>
      </c>
      <c r="L12" s="73">
        <f t="shared" si="0"/>
        <v>35736.869749999983</v>
      </c>
      <c r="M12" s="79">
        <f t="shared" si="1"/>
        <v>11527.556595833332</v>
      </c>
    </row>
    <row r="13" spans="1:15" x14ac:dyDescent="0.25">
      <c r="A13" s="71" t="s">
        <v>152</v>
      </c>
      <c r="B13" s="688">
        <v>1</v>
      </c>
      <c r="C13" s="926">
        <v>1</v>
      </c>
      <c r="D13" s="160">
        <v>0</v>
      </c>
      <c r="E13" s="73">
        <v>685.45825000000002</v>
      </c>
      <c r="F13" s="370">
        <v>685.45825000000002</v>
      </c>
      <c r="G13" s="79">
        <f t="shared" si="2"/>
        <v>0</v>
      </c>
      <c r="H13" s="727">
        <v>114.24304166666667</v>
      </c>
      <c r="I13" s="73">
        <v>45.7</v>
      </c>
      <c r="J13" s="79">
        <f t="shared" si="3"/>
        <v>68.543041666666667</v>
      </c>
      <c r="K13" s="73">
        <f t="shared" si="4"/>
        <v>571.21520833333329</v>
      </c>
      <c r="L13" s="73">
        <f t="shared" si="0"/>
        <v>639.75824999999998</v>
      </c>
      <c r="M13" s="79">
        <f t="shared" si="1"/>
        <v>-68.543041666666682</v>
      </c>
    </row>
    <row r="14" spans="1:15" x14ac:dyDescent="0.25">
      <c r="A14" s="71" t="s">
        <v>153</v>
      </c>
      <c r="B14" s="688">
        <v>12</v>
      </c>
      <c r="C14" s="926">
        <v>10</v>
      </c>
      <c r="D14" s="160">
        <v>2</v>
      </c>
      <c r="E14" s="73">
        <v>2389.8053599999998</v>
      </c>
      <c r="F14" s="370">
        <v>803.32535999999993</v>
      </c>
      <c r="G14" s="79">
        <f t="shared" si="2"/>
        <v>1586.48</v>
      </c>
      <c r="H14" s="727">
        <v>248.81544066666666</v>
      </c>
      <c r="I14" s="370">
        <v>175.6</v>
      </c>
      <c r="J14" s="79">
        <f t="shared" si="3"/>
        <v>73.215440666666666</v>
      </c>
      <c r="K14" s="73">
        <f t="shared" si="4"/>
        <v>2140.9899193333331</v>
      </c>
      <c r="L14" s="73">
        <f t="shared" si="0"/>
        <v>627.72535999999991</v>
      </c>
      <c r="M14" s="79">
        <f t="shared" si="1"/>
        <v>1513.2645593333332</v>
      </c>
    </row>
    <row r="15" spans="1:15" x14ac:dyDescent="0.25">
      <c r="A15" s="71" t="s">
        <v>154</v>
      </c>
      <c r="B15" s="688">
        <v>24</v>
      </c>
      <c r="C15" s="926">
        <v>24</v>
      </c>
      <c r="D15" s="160">
        <v>0</v>
      </c>
      <c r="E15" s="73">
        <v>3458.1133</v>
      </c>
      <c r="F15" s="370">
        <v>3458.1133</v>
      </c>
      <c r="G15" s="79">
        <f t="shared" si="2"/>
        <v>0</v>
      </c>
      <c r="H15" s="727">
        <v>2879.3137666666667</v>
      </c>
      <c r="I15" s="370">
        <v>2696.53</v>
      </c>
      <c r="J15" s="79">
        <f t="shared" si="3"/>
        <v>182.78376666666645</v>
      </c>
      <c r="K15" s="73">
        <f t="shared" si="4"/>
        <v>578.79953333333333</v>
      </c>
      <c r="L15" s="73">
        <f t="shared" si="0"/>
        <v>761.58329999999978</v>
      </c>
      <c r="M15" s="79">
        <f t="shared" si="1"/>
        <v>-182.78376666666645</v>
      </c>
    </row>
    <row r="16" spans="1:15" x14ac:dyDescent="0.25">
      <c r="A16" s="71" t="s">
        <v>155</v>
      </c>
      <c r="B16" s="688">
        <v>87</v>
      </c>
      <c r="C16" s="926">
        <v>85</v>
      </c>
      <c r="D16" s="160">
        <v>2</v>
      </c>
      <c r="E16" s="73">
        <v>23129.7437703</v>
      </c>
      <c r="F16" s="370">
        <v>22576.099770000001</v>
      </c>
      <c r="G16" s="79">
        <f t="shared" si="2"/>
        <v>553.64400029999888</v>
      </c>
      <c r="H16" s="726">
        <v>12007.405618103321</v>
      </c>
      <c r="I16" s="370">
        <v>9460.44</v>
      </c>
      <c r="J16" s="79">
        <f t="shared" si="3"/>
        <v>2546.9656181033206</v>
      </c>
      <c r="K16" s="690">
        <f>E16-H16</f>
        <v>11122.338152196678</v>
      </c>
      <c r="L16" s="73">
        <f t="shared" si="0"/>
        <v>13115.65977</v>
      </c>
      <c r="M16" s="79">
        <f t="shared" si="1"/>
        <v>-1993.3216178033217</v>
      </c>
    </row>
    <row r="17" spans="1:15" x14ac:dyDescent="0.25">
      <c r="A17" s="71" t="s">
        <v>156</v>
      </c>
      <c r="B17" s="688">
        <v>1</v>
      </c>
      <c r="C17" s="926">
        <v>1</v>
      </c>
      <c r="D17" s="160">
        <v>0</v>
      </c>
      <c r="E17" s="73">
        <v>5304.7359999999999</v>
      </c>
      <c r="F17" s="73">
        <v>5304.74</v>
      </c>
      <c r="G17" s="79">
        <f t="shared" si="2"/>
        <v>-3.9999999999054126E-3</v>
      </c>
      <c r="H17" s="727">
        <v>707.29813333333334</v>
      </c>
      <c r="I17" s="73">
        <v>176.82</v>
      </c>
      <c r="J17" s="79">
        <f t="shared" si="3"/>
        <v>530.47813333333329</v>
      </c>
      <c r="K17" s="73">
        <f t="shared" si="4"/>
        <v>4597.4378666666662</v>
      </c>
      <c r="L17" s="73">
        <f t="shared" si="0"/>
        <v>5127.92</v>
      </c>
      <c r="M17" s="79">
        <f t="shared" si="1"/>
        <v>-530.48213333333388</v>
      </c>
    </row>
    <row r="18" spans="1:15" x14ac:dyDescent="0.25">
      <c r="A18" s="71" t="s">
        <v>157</v>
      </c>
      <c r="B18" s="688">
        <v>134</v>
      </c>
      <c r="C18" s="926">
        <v>131</v>
      </c>
      <c r="D18" s="160">
        <v>3</v>
      </c>
      <c r="E18" s="370">
        <v>17971.58527</v>
      </c>
      <c r="F18" s="370">
        <v>17592.360270000001</v>
      </c>
      <c r="G18" s="79">
        <f t="shared" si="2"/>
        <v>379.22499999999854</v>
      </c>
      <c r="H18" s="727">
        <v>12435.392786666656</v>
      </c>
      <c r="I18" s="370">
        <v>11143.21</v>
      </c>
      <c r="J18" s="79">
        <f t="shared" si="3"/>
        <v>1292.1827866666572</v>
      </c>
      <c r="K18" s="73">
        <f t="shared" si="4"/>
        <v>5536.1924833333433</v>
      </c>
      <c r="L18" s="73">
        <f t="shared" si="0"/>
        <v>6449.1502700000019</v>
      </c>
      <c r="M18" s="79">
        <f t="shared" si="1"/>
        <v>-912.95778666665865</v>
      </c>
    </row>
    <row r="19" spans="1:15" x14ac:dyDescent="0.25">
      <c r="A19" s="71" t="s">
        <v>158</v>
      </c>
      <c r="B19" s="688">
        <v>71</v>
      </c>
      <c r="C19" s="926">
        <v>59</v>
      </c>
      <c r="D19" s="160">
        <v>12</v>
      </c>
      <c r="E19" s="370">
        <v>15362.167369999999</v>
      </c>
      <c r="F19" s="370">
        <v>12381.246369999999</v>
      </c>
      <c r="G19" s="79">
        <f t="shared" si="2"/>
        <v>2980.9210000000003</v>
      </c>
      <c r="H19" s="727">
        <v>7810.8343293333337</v>
      </c>
      <c r="I19" s="370">
        <v>6506.31</v>
      </c>
      <c r="J19" s="79">
        <f t="shared" si="3"/>
        <v>1304.5243293333333</v>
      </c>
      <c r="K19" s="73">
        <f t="shared" si="4"/>
        <v>7551.3330406666655</v>
      </c>
      <c r="L19" s="73">
        <f t="shared" si="0"/>
        <v>5874.9363699999985</v>
      </c>
      <c r="M19" s="79">
        <f t="shared" si="1"/>
        <v>1676.396670666667</v>
      </c>
    </row>
    <row r="20" spans="1:15" x14ac:dyDescent="0.25">
      <c r="A20" s="71" t="s">
        <v>159</v>
      </c>
      <c r="B20" s="688">
        <v>107</v>
      </c>
      <c r="C20" s="926">
        <v>97</v>
      </c>
      <c r="D20" s="160">
        <v>10</v>
      </c>
      <c r="E20" s="370">
        <v>10428.672919999999</v>
      </c>
      <c r="F20" s="370">
        <v>9423.5300000000007</v>
      </c>
      <c r="G20" s="79">
        <f t="shared" si="2"/>
        <v>1005.1429199999984</v>
      </c>
      <c r="H20" s="727">
        <v>5607.9667196666696</v>
      </c>
      <c r="I20" s="370">
        <v>4736.83</v>
      </c>
      <c r="J20" s="79">
        <f t="shared" si="3"/>
        <v>871.13671966666971</v>
      </c>
      <c r="K20" s="690">
        <f t="shared" si="4"/>
        <v>4820.7062003333294</v>
      </c>
      <c r="L20" s="73">
        <f t="shared" si="0"/>
        <v>4686.7000000000007</v>
      </c>
      <c r="M20" s="79">
        <f t="shared" si="1"/>
        <v>134.00620033332871</v>
      </c>
    </row>
    <row r="21" spans="1:15" x14ac:dyDescent="0.25">
      <c r="A21" s="71" t="s">
        <v>160</v>
      </c>
      <c r="B21" s="688">
        <v>26</v>
      </c>
      <c r="C21" s="926">
        <v>20</v>
      </c>
      <c r="D21" s="160">
        <v>6</v>
      </c>
      <c r="E21" s="73">
        <v>24505.955000000002</v>
      </c>
      <c r="F21" s="370">
        <v>17457.96</v>
      </c>
      <c r="G21" s="79">
        <f t="shared" si="2"/>
        <v>7047.9950000000026</v>
      </c>
      <c r="H21" s="727">
        <v>11480.74625</v>
      </c>
      <c r="I21" s="370">
        <v>8477.7099999999991</v>
      </c>
      <c r="J21" s="79">
        <f t="shared" si="3"/>
        <v>3003.036250000001</v>
      </c>
      <c r="K21" s="690">
        <f t="shared" si="4"/>
        <v>13025.208750000002</v>
      </c>
      <c r="L21" s="73">
        <f t="shared" si="0"/>
        <v>8980.25</v>
      </c>
      <c r="M21" s="79">
        <f t="shared" si="1"/>
        <v>4044.9587500000016</v>
      </c>
    </row>
    <row r="22" spans="1:15" x14ac:dyDescent="0.25">
      <c r="A22" s="71" t="s">
        <v>161</v>
      </c>
      <c r="B22" s="688">
        <v>26</v>
      </c>
      <c r="C22" s="926">
        <v>21</v>
      </c>
      <c r="D22" s="160">
        <v>5</v>
      </c>
      <c r="E22" s="73">
        <v>9938.6803357000008</v>
      </c>
      <c r="F22" s="370">
        <v>8129.1563399999995</v>
      </c>
      <c r="G22" s="79">
        <f t="shared" si="2"/>
        <v>1809.5239957000013</v>
      </c>
      <c r="H22" s="727">
        <v>5046.8367874666656</v>
      </c>
      <c r="I22" s="370">
        <v>3747.6</v>
      </c>
      <c r="J22" s="79">
        <f t="shared" si="3"/>
        <v>1299.2367874666656</v>
      </c>
      <c r="K22" s="73">
        <f t="shared" si="4"/>
        <v>4891.8435482333352</v>
      </c>
      <c r="L22" s="73">
        <f t="shared" si="0"/>
        <v>4381.5563399999992</v>
      </c>
      <c r="M22" s="79">
        <f t="shared" si="1"/>
        <v>510.28720823333606</v>
      </c>
    </row>
    <row r="23" spans="1:15" x14ac:dyDescent="0.25">
      <c r="A23" s="71" t="s">
        <v>162</v>
      </c>
      <c r="B23" s="688">
        <v>109</v>
      </c>
      <c r="C23" s="926">
        <v>103</v>
      </c>
      <c r="D23" s="160">
        <v>6</v>
      </c>
      <c r="E23" s="73">
        <v>67918.503498999999</v>
      </c>
      <c r="F23" s="370">
        <v>62424.67</v>
      </c>
      <c r="G23" s="79">
        <f t="shared" si="2"/>
        <v>5493.8334990000003</v>
      </c>
      <c r="H23" s="727">
        <v>52391.471137186687</v>
      </c>
      <c r="I23" s="370">
        <v>45068.3</v>
      </c>
      <c r="J23" s="79">
        <f t="shared" si="3"/>
        <v>7323.1711371866841</v>
      </c>
      <c r="K23" s="73">
        <f t="shared" si="4"/>
        <v>15527.032361813312</v>
      </c>
      <c r="L23" s="73">
        <f t="shared" si="0"/>
        <v>17356.369999999995</v>
      </c>
      <c r="M23" s="79">
        <f t="shared" si="1"/>
        <v>-1829.3376381866838</v>
      </c>
    </row>
    <row r="24" spans="1:15" x14ac:dyDescent="0.25">
      <c r="A24" s="71" t="s">
        <v>163</v>
      </c>
      <c r="B24" s="688">
        <v>42</v>
      </c>
      <c r="C24" s="926">
        <v>38</v>
      </c>
      <c r="D24" s="160">
        <v>4</v>
      </c>
      <c r="E24" s="721">
        <v>19806.138132599994</v>
      </c>
      <c r="F24" s="370">
        <v>18223.755882599995</v>
      </c>
      <c r="G24" s="79">
        <f t="shared" si="2"/>
        <v>1582.3822499999987</v>
      </c>
      <c r="H24" s="727">
        <v>15393.396137539998</v>
      </c>
      <c r="I24" s="370">
        <v>13207.93</v>
      </c>
      <c r="J24" s="79">
        <f t="shared" si="3"/>
        <v>2185.4661375399974</v>
      </c>
      <c r="K24" s="73">
        <f t="shared" si="4"/>
        <v>4412.741995059996</v>
      </c>
      <c r="L24" s="73">
        <f t="shared" si="0"/>
        <v>5015.8258825999947</v>
      </c>
      <c r="M24" s="79">
        <f t="shared" si="1"/>
        <v>-603.08388753999861</v>
      </c>
    </row>
    <row r="25" spans="1:15" x14ac:dyDescent="0.25">
      <c r="A25" s="71" t="s">
        <v>164</v>
      </c>
      <c r="B25" s="688">
        <v>89</v>
      </c>
      <c r="C25" s="926">
        <v>81</v>
      </c>
      <c r="D25" s="160">
        <v>8</v>
      </c>
      <c r="E25" s="73">
        <v>9466.2027357999996</v>
      </c>
      <c r="F25" s="370">
        <v>8849.6127400000005</v>
      </c>
      <c r="G25" s="79">
        <f t="shared" si="2"/>
        <v>616.58999579999909</v>
      </c>
      <c r="H25" s="727">
        <v>7190.7258383466642</v>
      </c>
      <c r="I25" s="370">
        <v>6370.69</v>
      </c>
      <c r="J25" s="79">
        <f t="shared" si="3"/>
        <v>820.0358383466646</v>
      </c>
      <c r="K25" s="73">
        <f t="shared" si="4"/>
        <v>2275.4768974533354</v>
      </c>
      <c r="L25" s="73">
        <f t="shared" si="0"/>
        <v>2478.9227400000009</v>
      </c>
      <c r="M25" s="79">
        <f t="shared" si="1"/>
        <v>-203.44584254666552</v>
      </c>
    </row>
    <row r="26" spans="1:15" x14ac:dyDescent="0.25">
      <c r="A26" s="71" t="s">
        <v>165</v>
      </c>
      <c r="B26" s="688">
        <v>13</v>
      </c>
      <c r="C26" s="926">
        <v>12</v>
      </c>
      <c r="D26" s="160">
        <v>1</v>
      </c>
      <c r="E26" s="73">
        <v>1324.2346480000001</v>
      </c>
      <c r="F26" s="370">
        <v>1260.96065</v>
      </c>
      <c r="G26" s="79">
        <f t="shared" si="2"/>
        <v>63.27399800000012</v>
      </c>
      <c r="H26" s="727">
        <v>1157.922099190476</v>
      </c>
      <c r="I26" s="370">
        <v>1081.08</v>
      </c>
      <c r="J26" s="79">
        <f t="shared" si="3"/>
        <v>76.842099190476119</v>
      </c>
      <c r="K26" s="73">
        <f t="shared" si="4"/>
        <v>166.31254880952406</v>
      </c>
      <c r="L26" s="73">
        <f t="shared" si="0"/>
        <v>179.88065000000006</v>
      </c>
      <c r="M26" s="79">
        <f t="shared" si="1"/>
        <v>-13.568101190476</v>
      </c>
    </row>
    <row r="27" spans="1:15" x14ac:dyDescent="0.25">
      <c r="A27" s="71" t="s">
        <v>211</v>
      </c>
      <c r="B27" s="688">
        <v>54</v>
      </c>
      <c r="C27" s="926">
        <v>48</v>
      </c>
      <c r="D27" s="160">
        <v>6</v>
      </c>
      <c r="E27" s="73">
        <v>15606.8021085</v>
      </c>
      <c r="F27" s="370">
        <v>8565.4599999999991</v>
      </c>
      <c r="G27" s="79">
        <f t="shared" si="2"/>
        <v>7041.3421085000009</v>
      </c>
      <c r="H27" s="727">
        <v>6784.7754969733287</v>
      </c>
      <c r="I27" s="370">
        <v>4987.1000000000004</v>
      </c>
      <c r="J27" s="79">
        <f t="shared" si="3"/>
        <v>1797.6754969733283</v>
      </c>
      <c r="K27" s="73">
        <f t="shared" si="4"/>
        <v>8822.0266115266713</v>
      </c>
      <c r="L27" s="73">
        <f t="shared" si="0"/>
        <v>3578.3599999999988</v>
      </c>
      <c r="M27" s="79">
        <f t="shared" si="1"/>
        <v>5243.6666115266726</v>
      </c>
    </row>
    <row r="28" spans="1:15" x14ac:dyDescent="0.25">
      <c r="A28" s="71" t="s">
        <v>307</v>
      </c>
      <c r="B28" s="688">
        <v>2</v>
      </c>
      <c r="C28" s="926">
        <v>0</v>
      </c>
      <c r="D28" s="160">
        <v>2</v>
      </c>
      <c r="E28" s="73">
        <v>12633.214120000001</v>
      </c>
      <c r="F28" s="370">
        <v>0</v>
      </c>
      <c r="G28" s="79">
        <f t="shared" si="2"/>
        <v>12633.214120000001</v>
      </c>
      <c r="H28" s="727">
        <v>1473.8749806666667</v>
      </c>
      <c r="I28" s="370">
        <v>0</v>
      </c>
      <c r="J28" s="79">
        <f t="shared" si="3"/>
        <v>1473.8749806666667</v>
      </c>
      <c r="K28" s="73">
        <f t="shared" si="4"/>
        <v>11159.339139333333</v>
      </c>
      <c r="L28" s="73">
        <f t="shared" si="0"/>
        <v>0</v>
      </c>
      <c r="M28" s="79">
        <f t="shared" si="1"/>
        <v>11159.339139333333</v>
      </c>
    </row>
    <row r="29" spans="1:15" x14ac:dyDescent="0.25">
      <c r="A29" s="71" t="s">
        <v>166</v>
      </c>
      <c r="B29" s="688">
        <v>22</v>
      </c>
      <c r="C29" s="926">
        <v>20</v>
      </c>
      <c r="D29" s="160">
        <v>2</v>
      </c>
      <c r="E29" s="73">
        <v>1560.6320000000001</v>
      </c>
      <c r="F29" s="370">
        <v>1350.6320000000001</v>
      </c>
      <c r="G29" s="79">
        <f t="shared" si="2"/>
        <v>210</v>
      </c>
      <c r="H29" s="727">
        <v>210.76146666666665</v>
      </c>
      <c r="I29" s="370">
        <v>112.55</v>
      </c>
      <c r="J29" s="79">
        <f t="shared" si="3"/>
        <v>98.211466666666652</v>
      </c>
      <c r="K29" s="73">
        <f t="shared" si="4"/>
        <v>1349.8705333333335</v>
      </c>
      <c r="L29" s="73">
        <f t="shared" si="0"/>
        <v>1238.0820000000001</v>
      </c>
      <c r="M29" s="79">
        <f t="shared" si="1"/>
        <v>111.78853333333336</v>
      </c>
    </row>
    <row r="30" spans="1:15" x14ac:dyDescent="0.25">
      <c r="A30" s="71" t="s">
        <v>167</v>
      </c>
      <c r="B30" s="688">
        <v>1</v>
      </c>
      <c r="C30" s="926">
        <v>1</v>
      </c>
      <c r="D30" s="160">
        <v>0</v>
      </c>
      <c r="E30" s="73">
        <v>225</v>
      </c>
      <c r="F30" s="370">
        <v>225</v>
      </c>
      <c r="G30" s="79">
        <f t="shared" si="2"/>
        <v>0</v>
      </c>
      <c r="H30" s="727">
        <v>211.875</v>
      </c>
      <c r="I30" s="370">
        <v>200.63</v>
      </c>
      <c r="J30" s="79">
        <f t="shared" si="3"/>
        <v>11.245000000000005</v>
      </c>
      <c r="K30" s="73">
        <f t="shared" si="4"/>
        <v>13.125</v>
      </c>
      <c r="L30" s="73">
        <f t="shared" si="0"/>
        <v>24.370000000000005</v>
      </c>
      <c r="M30" s="79">
        <f t="shared" si="1"/>
        <v>-11.245000000000005</v>
      </c>
    </row>
    <row r="31" spans="1:15" ht="26.25" x14ac:dyDescent="0.25">
      <c r="A31" s="71" t="s">
        <v>168</v>
      </c>
      <c r="B31" s="688">
        <v>3</v>
      </c>
      <c r="C31" s="926">
        <v>2</v>
      </c>
      <c r="D31" s="160">
        <v>1</v>
      </c>
      <c r="E31" s="73">
        <v>1318.8669199999999</v>
      </c>
      <c r="F31" s="370">
        <v>758.24192000000005</v>
      </c>
      <c r="G31" s="79">
        <f t="shared" si="2"/>
        <v>560.62499999999989</v>
      </c>
      <c r="H31" s="727">
        <v>1012.1146183333334</v>
      </c>
      <c r="I31" s="370">
        <v>419.17</v>
      </c>
      <c r="J31" s="79">
        <f t="shared" si="3"/>
        <v>592.94461833333344</v>
      </c>
      <c r="K31" s="73">
        <f t="shared" si="4"/>
        <v>306.75230166666654</v>
      </c>
      <c r="L31" s="73">
        <f t="shared" si="0"/>
        <v>339.07192000000003</v>
      </c>
      <c r="M31" s="79">
        <f t="shared" si="1"/>
        <v>-32.319618333333494</v>
      </c>
      <c r="O31" t="s">
        <v>20</v>
      </c>
    </row>
    <row r="32" spans="1:15" x14ac:dyDescent="0.25">
      <c r="A32" s="71" t="s">
        <v>169</v>
      </c>
      <c r="B32" s="688">
        <v>11</v>
      </c>
      <c r="C32" s="926">
        <v>11</v>
      </c>
      <c r="D32" s="160">
        <v>0</v>
      </c>
      <c r="E32" s="73">
        <v>1551.35788</v>
      </c>
      <c r="F32" s="370">
        <v>1551.35789</v>
      </c>
      <c r="G32" s="79">
        <f t="shared" si="2"/>
        <v>-9.9999999747524271E-6</v>
      </c>
      <c r="H32" s="727">
        <v>1185.32607575</v>
      </c>
      <c r="I32" s="370">
        <v>1054.5</v>
      </c>
      <c r="J32" s="79">
        <f t="shared" si="3"/>
        <v>130.82607574999997</v>
      </c>
      <c r="K32" s="73">
        <f t="shared" si="4"/>
        <v>366.03180425000005</v>
      </c>
      <c r="L32" s="73">
        <f t="shared" si="0"/>
        <v>496.85789</v>
      </c>
      <c r="M32" s="79">
        <f t="shared" si="1"/>
        <v>-130.82608574999995</v>
      </c>
    </row>
    <row r="33" spans="1:13" ht="15.75" thickBot="1" x14ac:dyDescent="0.3">
      <c r="A33" s="74" t="s">
        <v>170</v>
      </c>
      <c r="B33" s="688">
        <v>14</v>
      </c>
      <c r="C33" s="926">
        <v>14</v>
      </c>
      <c r="D33" s="160">
        <v>0</v>
      </c>
      <c r="E33" s="73">
        <v>3870.3521799999999</v>
      </c>
      <c r="F33" s="370">
        <v>3870.3521800000003</v>
      </c>
      <c r="G33" s="79">
        <f t="shared" si="2"/>
        <v>0</v>
      </c>
      <c r="H33" s="727">
        <v>2170.2034436666668</v>
      </c>
      <c r="I33" s="370">
        <v>1826.13</v>
      </c>
      <c r="J33" s="79">
        <f t="shared" si="3"/>
        <v>344.07344366666666</v>
      </c>
      <c r="K33" s="73">
        <f t="shared" si="4"/>
        <v>1700.1487363333331</v>
      </c>
      <c r="L33" s="73">
        <f t="shared" si="0"/>
        <v>2044.2221800000002</v>
      </c>
      <c r="M33" s="79">
        <f t="shared" si="1"/>
        <v>-344.07344366666712</v>
      </c>
    </row>
    <row r="34" spans="1:13" ht="15.75" thickBot="1" x14ac:dyDescent="0.3">
      <c r="A34" s="76" t="s">
        <v>238</v>
      </c>
      <c r="B34" s="77">
        <v>1005</v>
      </c>
      <c r="C34" s="77">
        <f>SUM(C3:C33)</f>
        <v>908</v>
      </c>
      <c r="D34" s="162">
        <v>98</v>
      </c>
      <c r="E34" s="724">
        <f>SUM(E3:E33)</f>
        <v>4101628.8870724002</v>
      </c>
      <c r="F34" s="78">
        <f>SUM(F3:F33)</f>
        <v>3498897.5936026</v>
      </c>
      <c r="G34" s="163">
        <f>SUM(G3:G33)</f>
        <v>602731.29346979992</v>
      </c>
      <c r="H34" s="724">
        <f>SUM(H3:H33)</f>
        <v>1808199.9018324448</v>
      </c>
      <c r="I34" s="724">
        <f t="shared" ref="I34:M34" si="6">SUM(I3:I33)</f>
        <v>1741432.27</v>
      </c>
      <c r="J34" s="724">
        <f t="shared" si="6"/>
        <v>66767.631832444531</v>
      </c>
      <c r="K34" s="724">
        <f>SUM(K3:K33)</f>
        <v>2293428.9852399561</v>
      </c>
      <c r="L34" s="724">
        <f t="shared" si="6"/>
        <v>1757465.3236026005</v>
      </c>
      <c r="M34" s="724">
        <f t="shared" si="6"/>
        <v>535963.66163735522</v>
      </c>
    </row>
    <row r="35" spans="1:13" x14ac:dyDescent="0.25">
      <c r="H35" s="4"/>
      <c r="K35" s="201"/>
      <c r="L35" s="201"/>
      <c r="M35" s="201"/>
    </row>
    <row r="37" spans="1:13" x14ac:dyDescent="0.25">
      <c r="E37" s="4"/>
    </row>
    <row r="38" spans="1:13" x14ac:dyDescent="0.25">
      <c r="E38" s="4"/>
    </row>
    <row r="39" spans="1:13" x14ac:dyDescent="0.25">
      <c r="E39" s="4"/>
    </row>
    <row r="42" spans="1:13" x14ac:dyDescent="0.25">
      <c r="H42">
        <v>0</v>
      </c>
    </row>
  </sheetData>
  <protectedRanges>
    <protectedRange sqref="A13" name="Rango1_2_1"/>
    <protectedRange sqref="E5" name="Rango1"/>
    <protectedRange sqref="E10" name="Rango1_1"/>
    <protectedRange sqref="E8" name="Rango1_2"/>
    <protectedRange sqref="E6" name="Rango1_3"/>
    <protectedRange sqref="E7" name="Rango1_4"/>
    <protectedRange sqref="E9" name="Rango1_5"/>
    <protectedRange sqref="E11" name="Rango1_6"/>
    <protectedRange sqref="E12" name="Rango1_7"/>
    <protectedRange sqref="E13" name="Rango1_8"/>
    <protectedRange sqref="E14" name="Rango1_9"/>
    <protectedRange sqref="E15" name="Rango1_10"/>
    <protectedRange sqref="E16" name="Rango1_11"/>
    <protectedRange sqref="E17" name="Rango1_12"/>
    <protectedRange sqref="E18" name="Rango1_13"/>
    <protectedRange sqref="E19" name="Rango1_14"/>
    <protectedRange sqref="E20" name="Rango1_15"/>
    <protectedRange sqref="E21" name="Rango1_16"/>
    <protectedRange sqref="E22" name="Rango1_17"/>
    <protectedRange sqref="E28 E23" name="Rango1_18"/>
    <protectedRange sqref="E24" name="Rango1_19"/>
    <protectedRange sqref="E25" name="Rango1_20"/>
    <protectedRange sqref="E26" name="Rango1_21"/>
    <protectedRange sqref="E27" name="Rango1_22"/>
    <protectedRange sqref="E29" name="Rango1_23"/>
    <protectedRange sqref="E30" name="Rango1_24"/>
    <protectedRange sqref="E31" name="Rango1_25"/>
    <protectedRange sqref="E32" name="Rango1_26"/>
    <protectedRange sqref="E33" name="Rango1_27"/>
    <protectedRange sqref="F5" name="Rango1_1_1"/>
    <protectedRange sqref="F10" name="Rango1_1_2"/>
    <protectedRange sqref="F8" name="Rango1_1_3"/>
    <protectedRange sqref="F6" name="Rango1_1_4"/>
    <protectedRange sqref="F7" name="Rango1_1_5"/>
    <protectedRange sqref="F9" name="Rango1_1_6"/>
    <protectedRange sqref="F11" name="Rango1_1_7"/>
    <protectedRange sqref="F12" name="Rango1_1_8"/>
    <protectedRange sqref="F14" name="Rango1_1_9"/>
    <protectedRange sqref="F15" name="Rango1_1_10"/>
    <protectedRange sqref="F16" name="Rango1_1_11"/>
    <protectedRange sqref="F18" name="Rango1_1_12"/>
    <protectedRange sqref="F19" name="Rango1_1_13"/>
    <protectedRange sqref="F20" name="Rango1_1_14"/>
    <protectedRange sqref="F21" name="Rango1_1_15"/>
    <protectedRange sqref="F22" name="Rango1_1_16"/>
    <protectedRange sqref="F28 F23" name="Rango1_1_17"/>
    <protectedRange sqref="F24" name="Rango1_1_18"/>
    <protectedRange sqref="F25" name="Rango1_1_19"/>
    <protectedRange sqref="F26" name="Rango1_1_20"/>
    <protectedRange sqref="F27" name="Rango1_1_21"/>
    <protectedRange sqref="F29" name="Rango1_1_22"/>
    <protectedRange sqref="F30" name="Rango1_1_23"/>
    <protectedRange sqref="F31" name="Rango1_1_24"/>
    <protectedRange sqref="F32" name="Rango1_1_25"/>
    <protectedRange sqref="F33" name="Rango1_1_26"/>
    <protectedRange sqref="I5" name="Rango1_1_27"/>
    <protectedRange sqref="I10" name="Rango1_1_28"/>
    <protectedRange sqref="I8" name="Rango1_1_29"/>
    <protectedRange sqref="I6" name="Rango1_1_30"/>
    <protectedRange sqref="I7" name="Rango1_1_31"/>
    <protectedRange sqref="I9" name="Rango1_1_32"/>
    <protectedRange sqref="I11" name="Rango1_1_33"/>
    <protectedRange sqref="I12" name="Rango1_1_34"/>
    <protectedRange sqref="I18" name="Rango1_1_38"/>
    <protectedRange sqref="I19" name="Rango1_1_39"/>
    <protectedRange sqref="I20" name="Rango1_1_40"/>
    <protectedRange sqref="I21" name="Rango1_1_41"/>
    <protectedRange sqref="I22" name="Rango1_1_42"/>
    <protectedRange sqref="I28 I23" name="Rango1_1_43"/>
    <protectedRange sqref="I24" name="Rango1_1_44"/>
    <protectedRange sqref="I25" name="Rango1_1_45"/>
    <protectedRange sqref="I26" name="Rango1_1_46"/>
    <protectedRange sqref="I27" name="Rango1_1_47"/>
    <protectedRange sqref="I29" name="Rango1_1_48"/>
    <protectedRange sqref="I30" name="Rango1_1_49"/>
    <protectedRange sqref="I31" name="Rango1_1_50"/>
    <protectedRange sqref="I32" name="Rango1_1_51"/>
    <protectedRange sqref="I33" name="Rango1_1_52"/>
    <protectedRange sqref="N26" name="Rango1_60"/>
    <protectedRange sqref="N27" name="Rango1_61"/>
    <protectedRange sqref="N29" name="Rango1_62"/>
    <protectedRange sqref="N30" name="Rango1_63"/>
    <protectedRange sqref="N31" name="Rango1_64"/>
    <protectedRange sqref="N32" name="Rango1_65"/>
    <protectedRange sqref="N33" name="Rango1_66"/>
    <protectedRange sqref="N34" name="Rango1_67"/>
    <protectedRange sqref="C13" name="Rango1_2_2"/>
    <protectedRange sqref="H16" name="Rango1_4_2"/>
  </protectedRange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0"/>
  <sheetViews>
    <sheetView topLeftCell="A229" workbookViewId="0">
      <selection activeCell="F361" sqref="F361"/>
    </sheetView>
  </sheetViews>
  <sheetFormatPr baseColWidth="10" defaultColWidth="9.140625" defaultRowHeight="16.5" x14ac:dyDescent="0.3"/>
  <cols>
    <col min="1" max="1" width="3.85546875" style="643" bestFit="1" customWidth="1"/>
    <col min="2" max="2" width="55.140625" style="764" bestFit="1" customWidth="1"/>
    <col min="3" max="3" width="8.42578125" style="764" bestFit="1" customWidth="1"/>
    <col min="4" max="5" width="14.140625" style="765" bestFit="1" customWidth="1"/>
    <col min="6" max="6" width="11.140625" style="765" customWidth="1"/>
    <col min="7" max="16384" width="9.140625" style="643"/>
  </cols>
  <sheetData>
    <row r="1" spans="2:8" ht="41.25" thickBot="1" x14ac:dyDescent="0.3">
      <c r="B1" s="739" t="s">
        <v>578</v>
      </c>
      <c r="C1" s="740" t="s">
        <v>121</v>
      </c>
      <c r="D1" s="741" t="s">
        <v>122</v>
      </c>
      <c r="E1" s="741" t="s">
        <v>579</v>
      </c>
      <c r="F1" s="741" t="s">
        <v>580</v>
      </c>
      <c r="G1" s="643" t="s">
        <v>625</v>
      </c>
    </row>
    <row r="2" spans="2:8" ht="15" x14ac:dyDescent="0.25">
      <c r="B2" s="510" t="s">
        <v>381</v>
      </c>
      <c r="C2" s="742">
        <v>1</v>
      </c>
      <c r="D2" s="511">
        <v>11130000</v>
      </c>
      <c r="E2" s="500">
        <v>11130000</v>
      </c>
      <c r="F2" s="501">
        <v>0</v>
      </c>
    </row>
    <row r="3" spans="2:8" ht="15" x14ac:dyDescent="0.25">
      <c r="B3" s="512" t="s">
        <v>382</v>
      </c>
      <c r="C3" s="737">
        <v>2</v>
      </c>
      <c r="D3" s="513">
        <v>26829513.899999999</v>
      </c>
      <c r="E3" s="502">
        <v>26829513.899999999</v>
      </c>
      <c r="F3" s="503">
        <v>0</v>
      </c>
    </row>
    <row r="4" spans="2:8" ht="15" x14ac:dyDescent="0.25">
      <c r="B4" s="512" t="s">
        <v>383</v>
      </c>
      <c r="C4" s="737">
        <v>3</v>
      </c>
      <c r="D4" s="513">
        <v>141733760</v>
      </c>
      <c r="E4" s="502">
        <v>141733760</v>
      </c>
      <c r="F4" s="503">
        <v>0</v>
      </c>
    </row>
    <row r="5" spans="2:8" ht="15" x14ac:dyDescent="0.25">
      <c r="B5" s="512" t="s">
        <v>384</v>
      </c>
      <c r="C5" s="737">
        <v>4</v>
      </c>
      <c r="D5" s="513">
        <v>62529600</v>
      </c>
      <c r="E5" s="502">
        <v>62529600</v>
      </c>
      <c r="F5" s="503">
        <v>0</v>
      </c>
    </row>
    <row r="6" spans="2:8" ht="15" x14ac:dyDescent="0.25">
      <c r="B6" s="512" t="s">
        <v>385</v>
      </c>
      <c r="C6" s="737">
        <v>5</v>
      </c>
      <c r="D6" s="513">
        <v>62529600</v>
      </c>
      <c r="E6" s="502">
        <v>62529600</v>
      </c>
      <c r="F6" s="503">
        <v>0</v>
      </c>
    </row>
    <row r="7" spans="2:8" ht="15" x14ac:dyDescent="0.25">
      <c r="B7" s="512" t="s">
        <v>386</v>
      </c>
      <c r="C7" s="737">
        <v>6</v>
      </c>
      <c r="D7" s="513">
        <v>40904780</v>
      </c>
      <c r="E7" s="502">
        <v>40904780</v>
      </c>
      <c r="F7" s="503">
        <v>0</v>
      </c>
    </row>
    <row r="8" spans="2:8" ht="15" x14ac:dyDescent="0.25">
      <c r="B8" s="514" t="s">
        <v>387</v>
      </c>
      <c r="C8" s="737">
        <v>7</v>
      </c>
      <c r="D8" s="513">
        <v>54452860</v>
      </c>
      <c r="E8" s="502">
        <v>54452860</v>
      </c>
      <c r="F8" s="503">
        <v>0</v>
      </c>
    </row>
    <row r="9" spans="2:8" ht="15" x14ac:dyDescent="0.25">
      <c r="B9" s="512" t="s">
        <v>388</v>
      </c>
      <c r="C9" s="737">
        <v>8</v>
      </c>
      <c r="D9" s="513">
        <v>62483375</v>
      </c>
      <c r="E9" s="502">
        <v>62483375</v>
      </c>
      <c r="F9" s="503">
        <v>0</v>
      </c>
    </row>
    <row r="10" spans="2:8" ht="15" x14ac:dyDescent="0.25">
      <c r="B10" s="512" t="s">
        <v>389</v>
      </c>
      <c r="C10" s="737">
        <v>9</v>
      </c>
      <c r="D10" s="513">
        <v>68836768</v>
      </c>
      <c r="E10" s="502">
        <v>68836768</v>
      </c>
      <c r="F10" s="503">
        <v>0</v>
      </c>
    </row>
    <row r="11" spans="2:8" ht="15" x14ac:dyDescent="0.25">
      <c r="B11" s="512" t="s">
        <v>390</v>
      </c>
      <c r="C11" s="737">
        <v>10</v>
      </c>
      <c r="D11" s="513">
        <v>28886858</v>
      </c>
      <c r="E11" s="502">
        <v>28886858</v>
      </c>
      <c r="F11" s="503">
        <v>0</v>
      </c>
    </row>
    <row r="12" spans="2:8" ht="15" x14ac:dyDescent="0.25">
      <c r="B12" s="512" t="s">
        <v>391</v>
      </c>
      <c r="C12" s="737">
        <v>11</v>
      </c>
      <c r="D12" s="513">
        <v>89398400</v>
      </c>
      <c r="E12" s="502">
        <v>89398400</v>
      </c>
      <c r="F12" s="503">
        <v>0</v>
      </c>
    </row>
    <row r="13" spans="2:8" ht="15" x14ac:dyDescent="0.25">
      <c r="B13" s="512" t="s">
        <v>392</v>
      </c>
      <c r="C13" s="737">
        <v>12</v>
      </c>
      <c r="D13" s="513">
        <v>89398400</v>
      </c>
      <c r="E13" s="502">
        <v>89398400</v>
      </c>
      <c r="F13" s="503">
        <v>0</v>
      </c>
    </row>
    <row r="14" spans="2:8" ht="15" x14ac:dyDescent="0.25">
      <c r="B14" s="514" t="s">
        <v>393</v>
      </c>
      <c r="C14" s="737">
        <v>13</v>
      </c>
      <c r="D14" s="513">
        <v>157000</v>
      </c>
      <c r="E14" s="502">
        <v>157000</v>
      </c>
      <c r="F14" s="503">
        <v>0</v>
      </c>
    </row>
    <row r="15" spans="2:8" ht="15" x14ac:dyDescent="0.25">
      <c r="B15" s="514" t="s">
        <v>394</v>
      </c>
      <c r="C15" s="737">
        <v>14</v>
      </c>
      <c r="D15" s="513">
        <v>113233120</v>
      </c>
      <c r="E15" s="504">
        <v>113233120</v>
      </c>
      <c r="F15" s="503">
        <v>0</v>
      </c>
      <c r="H15" s="786" t="s">
        <v>632</v>
      </c>
    </row>
    <row r="16" spans="2:8" ht="15.75" thickBot="1" x14ac:dyDescent="0.3">
      <c r="B16" s="515" t="s">
        <v>395</v>
      </c>
      <c r="C16" s="743">
        <v>15</v>
      </c>
      <c r="D16" s="517">
        <v>47770000</v>
      </c>
      <c r="E16" s="508">
        <v>47770000</v>
      </c>
      <c r="F16" s="509">
        <v>0</v>
      </c>
    </row>
    <row r="17" spans="2:7" ht="15.75" thickBot="1" x14ac:dyDescent="0.3">
      <c r="B17" s="744" t="s">
        <v>581</v>
      </c>
      <c r="C17" s="745">
        <v>15</v>
      </c>
      <c r="D17" s="746">
        <f>SUM(D2:D16)</f>
        <v>900274034.89999998</v>
      </c>
      <c r="E17" s="747">
        <f t="shared" ref="E17:F17" si="0">SUM(E2:E16)</f>
        <v>900274034.89999998</v>
      </c>
      <c r="F17" s="748">
        <f t="shared" si="0"/>
        <v>0</v>
      </c>
      <c r="G17" s="643">
        <v>1</v>
      </c>
    </row>
    <row r="18" spans="2:7" ht="15.75" thickBot="1" x14ac:dyDescent="0.3">
      <c r="B18" s="516" t="s">
        <v>396</v>
      </c>
      <c r="C18" s="749">
        <v>1</v>
      </c>
      <c r="D18" s="750">
        <v>68445</v>
      </c>
      <c r="E18" s="508">
        <v>68445</v>
      </c>
      <c r="F18" s="509">
        <v>0</v>
      </c>
    </row>
    <row r="19" spans="2:7" ht="15.75" thickBot="1" x14ac:dyDescent="0.3">
      <c r="B19" s="744" t="s">
        <v>582</v>
      </c>
      <c r="C19" s="745">
        <v>1</v>
      </c>
      <c r="D19" s="746">
        <f>D18</f>
        <v>68445</v>
      </c>
      <c r="E19" s="747">
        <f t="shared" ref="E19:F19" si="1">E18</f>
        <v>68445</v>
      </c>
      <c r="F19" s="748">
        <f t="shared" si="1"/>
        <v>0</v>
      </c>
      <c r="G19" s="643">
        <v>1</v>
      </c>
    </row>
    <row r="20" spans="2:7" ht="15" x14ac:dyDescent="0.25">
      <c r="B20" s="518" t="s">
        <v>397</v>
      </c>
      <c r="C20" s="738">
        <v>1</v>
      </c>
      <c r="D20" s="519">
        <v>143297</v>
      </c>
      <c r="E20" s="504">
        <v>143297</v>
      </c>
      <c r="F20" s="503">
        <v>0</v>
      </c>
    </row>
    <row r="21" spans="2:7" ht="15" x14ac:dyDescent="0.25">
      <c r="B21" s="514" t="s">
        <v>398</v>
      </c>
      <c r="C21" s="737">
        <v>2</v>
      </c>
      <c r="D21" s="513">
        <v>55309</v>
      </c>
      <c r="E21" s="502">
        <v>55309</v>
      </c>
      <c r="F21" s="503">
        <v>0</v>
      </c>
    </row>
    <row r="22" spans="2:7" ht="15.75" thickBot="1" x14ac:dyDescent="0.3">
      <c r="B22" s="520" t="s">
        <v>399</v>
      </c>
      <c r="C22" s="743">
        <v>3</v>
      </c>
      <c r="D22" s="517">
        <v>167919.55</v>
      </c>
      <c r="E22" s="505">
        <v>167919.55</v>
      </c>
      <c r="F22" s="509">
        <v>0</v>
      </c>
    </row>
    <row r="23" spans="2:7" ht="15.75" thickBot="1" x14ac:dyDescent="0.3">
      <c r="B23" s="751" t="s">
        <v>308</v>
      </c>
      <c r="C23" s="745">
        <v>3</v>
      </c>
      <c r="D23" s="746">
        <f>SUM(D20:D22)</f>
        <v>366525.55</v>
      </c>
      <c r="E23" s="747">
        <f t="shared" ref="E23:F23" si="2">SUM(E20:E22)</f>
        <v>366525.55</v>
      </c>
      <c r="F23" s="748">
        <f t="shared" si="2"/>
        <v>0</v>
      </c>
      <c r="G23" s="643">
        <v>1</v>
      </c>
    </row>
    <row r="24" spans="2:7" ht="15.75" thickBot="1" x14ac:dyDescent="0.3">
      <c r="B24" s="516" t="s">
        <v>400</v>
      </c>
      <c r="C24" s="749">
        <v>1</v>
      </c>
      <c r="D24" s="750">
        <v>353314.5</v>
      </c>
      <c r="E24" s="508">
        <v>353314.5</v>
      </c>
      <c r="F24" s="509">
        <v>0</v>
      </c>
    </row>
    <row r="25" spans="2:7" ht="15.75" thickBot="1" x14ac:dyDescent="0.3">
      <c r="B25" s="744" t="s">
        <v>309</v>
      </c>
      <c r="C25" s="745">
        <v>1</v>
      </c>
      <c r="D25" s="746">
        <f>D24</f>
        <v>353314.5</v>
      </c>
      <c r="E25" s="747">
        <f t="shared" ref="E25:F25" si="3">E24</f>
        <v>353314.5</v>
      </c>
      <c r="F25" s="752">
        <f t="shared" si="3"/>
        <v>0</v>
      </c>
      <c r="G25" s="643">
        <v>1</v>
      </c>
    </row>
    <row r="26" spans="2:7" ht="15" x14ac:dyDescent="0.25">
      <c r="B26" s="730" t="s">
        <v>396</v>
      </c>
      <c r="C26" s="731">
        <v>1</v>
      </c>
      <c r="D26" s="732">
        <v>68445</v>
      </c>
      <c r="E26" s="732">
        <v>68445</v>
      </c>
      <c r="F26" s="753">
        <f>+D26-E26</f>
        <v>0</v>
      </c>
    </row>
    <row r="27" spans="2:7" ht="15" x14ac:dyDescent="0.25">
      <c r="B27" s="733" t="s">
        <v>397</v>
      </c>
      <c r="C27" s="731">
        <v>1</v>
      </c>
      <c r="D27" s="732">
        <v>143297</v>
      </c>
      <c r="E27" s="732">
        <v>143297</v>
      </c>
      <c r="F27" s="753">
        <f t="shared" ref="F27:F30" si="4">+D27-E27</f>
        <v>0</v>
      </c>
    </row>
    <row r="28" spans="2:7" ht="15" x14ac:dyDescent="0.25">
      <c r="B28" s="733" t="s">
        <v>398</v>
      </c>
      <c r="C28" s="731">
        <v>2</v>
      </c>
      <c r="D28" s="732">
        <v>55309</v>
      </c>
      <c r="E28" s="732">
        <v>55309</v>
      </c>
      <c r="F28" s="753">
        <f t="shared" si="4"/>
        <v>0</v>
      </c>
    </row>
    <row r="29" spans="2:7" ht="15" x14ac:dyDescent="0.25">
      <c r="B29" s="734" t="s">
        <v>399</v>
      </c>
      <c r="C29" s="731">
        <v>3</v>
      </c>
      <c r="D29" s="732">
        <v>167919.55</v>
      </c>
      <c r="E29" s="732">
        <v>167919.55</v>
      </c>
      <c r="F29" s="753">
        <f t="shared" si="4"/>
        <v>0</v>
      </c>
    </row>
    <row r="30" spans="2:7" ht="15" x14ac:dyDescent="0.25">
      <c r="B30" s="521" t="s">
        <v>401</v>
      </c>
      <c r="C30" s="738">
        <v>1</v>
      </c>
      <c r="D30" s="519">
        <v>1323000</v>
      </c>
      <c r="E30" s="504">
        <v>1323000</v>
      </c>
      <c r="F30" s="753">
        <f t="shared" si="4"/>
        <v>0</v>
      </c>
    </row>
    <row r="31" spans="2:7" ht="15" x14ac:dyDescent="0.25">
      <c r="B31" s="512" t="s">
        <v>401</v>
      </c>
      <c r="C31" s="737">
        <v>2</v>
      </c>
      <c r="D31" s="513">
        <v>1323000</v>
      </c>
      <c r="E31" s="502">
        <v>1323000</v>
      </c>
      <c r="F31" s="506">
        <v>0</v>
      </c>
    </row>
    <row r="32" spans="2:7" ht="15" x14ac:dyDescent="0.25">
      <c r="B32" s="512" t="s">
        <v>402</v>
      </c>
      <c r="C32" s="737">
        <v>3</v>
      </c>
      <c r="D32" s="513">
        <v>73036.67</v>
      </c>
      <c r="E32" s="502">
        <v>73036.67</v>
      </c>
      <c r="F32" s="506">
        <v>0</v>
      </c>
    </row>
    <row r="33" spans="2:7" ht="15" x14ac:dyDescent="0.25">
      <c r="B33" s="512" t="s">
        <v>624</v>
      </c>
      <c r="C33" s="738">
        <v>4</v>
      </c>
      <c r="D33" s="513">
        <v>132000</v>
      </c>
      <c r="E33" s="502">
        <v>132000</v>
      </c>
      <c r="F33" s="506">
        <v>0</v>
      </c>
    </row>
    <row r="34" spans="2:7" ht="15" x14ac:dyDescent="0.25">
      <c r="B34" s="512" t="s">
        <v>624</v>
      </c>
      <c r="C34" s="737">
        <v>5</v>
      </c>
      <c r="D34" s="513">
        <v>132000</v>
      </c>
      <c r="E34" s="502">
        <v>132000</v>
      </c>
      <c r="F34" s="506">
        <v>0</v>
      </c>
    </row>
    <row r="35" spans="2:7" ht="15" x14ac:dyDescent="0.25">
      <c r="B35" s="512" t="s">
        <v>403</v>
      </c>
      <c r="C35" s="737">
        <v>6</v>
      </c>
      <c r="D35" s="513">
        <v>456000</v>
      </c>
      <c r="E35" s="502">
        <v>456000</v>
      </c>
      <c r="F35" s="506">
        <v>0</v>
      </c>
    </row>
    <row r="36" spans="2:7" x14ac:dyDescent="0.3">
      <c r="B36" s="754" t="s">
        <v>404</v>
      </c>
      <c r="C36" s="738">
        <v>7</v>
      </c>
      <c r="D36" s="735">
        <v>468636</v>
      </c>
      <c r="E36" s="502">
        <v>468636</v>
      </c>
      <c r="F36" s="506">
        <v>0</v>
      </c>
    </row>
    <row r="37" spans="2:7" ht="17.25" thickBot="1" x14ac:dyDescent="0.35">
      <c r="B37" s="755" t="s">
        <v>404</v>
      </c>
      <c r="C37" s="737">
        <v>8</v>
      </c>
      <c r="D37" s="736">
        <v>468636</v>
      </c>
      <c r="E37" s="505">
        <v>468636</v>
      </c>
      <c r="F37" s="507">
        <v>0</v>
      </c>
    </row>
    <row r="38" spans="2:7" ht="17.25" thickBot="1" x14ac:dyDescent="0.35">
      <c r="B38" s="756" t="s">
        <v>583</v>
      </c>
      <c r="C38" s="745">
        <v>8</v>
      </c>
      <c r="D38" s="729">
        <f>SUM(D26:D37)</f>
        <v>4811279.22</v>
      </c>
      <c r="E38" s="757">
        <f>SUM(E26:E37)</f>
        <v>4811279.22</v>
      </c>
      <c r="F38" s="758">
        <f>SUM(F30:F37)</f>
        <v>0</v>
      </c>
      <c r="G38" s="643">
        <v>1</v>
      </c>
    </row>
    <row r="39" spans="2:7" ht="15" x14ac:dyDescent="0.25">
      <c r="B39" s="521" t="s">
        <v>405</v>
      </c>
      <c r="C39" s="738">
        <v>1</v>
      </c>
      <c r="D39" s="519">
        <v>2854224</v>
      </c>
      <c r="E39" s="504">
        <v>2854224</v>
      </c>
      <c r="F39" s="503">
        <v>0</v>
      </c>
    </row>
    <row r="40" spans="2:7" ht="15.75" thickBot="1" x14ac:dyDescent="0.3">
      <c r="B40" s="522" t="s">
        <v>406</v>
      </c>
      <c r="C40" s="743">
        <v>2</v>
      </c>
      <c r="D40" s="517">
        <v>4263070</v>
      </c>
      <c r="E40" s="505">
        <v>4263070</v>
      </c>
      <c r="F40" s="507">
        <v>0</v>
      </c>
    </row>
    <row r="41" spans="2:7" ht="15.75" thickBot="1" x14ac:dyDescent="0.3">
      <c r="B41" s="744" t="s">
        <v>310</v>
      </c>
      <c r="C41" s="745">
        <v>2</v>
      </c>
      <c r="D41" s="746">
        <f>SUM(D39:D40)</f>
        <v>7117294</v>
      </c>
      <c r="E41" s="747">
        <f t="shared" ref="E41:F41" si="5">SUM(E39:E40)</f>
        <v>7117294</v>
      </c>
      <c r="F41" s="748">
        <f t="shared" si="5"/>
        <v>0</v>
      </c>
      <c r="G41" s="643">
        <v>1</v>
      </c>
    </row>
    <row r="42" spans="2:7" ht="15" x14ac:dyDescent="0.25">
      <c r="B42" s="521" t="s">
        <v>407</v>
      </c>
      <c r="C42" s="738">
        <v>1</v>
      </c>
      <c r="D42" s="519">
        <v>11620084</v>
      </c>
      <c r="E42" s="504">
        <v>11620084</v>
      </c>
      <c r="F42" s="503">
        <v>0</v>
      </c>
    </row>
    <row r="43" spans="2:7" ht="15" x14ac:dyDescent="0.25">
      <c r="B43" s="512" t="s">
        <v>408</v>
      </c>
      <c r="C43" s="737">
        <v>2</v>
      </c>
      <c r="D43" s="513">
        <v>10074976</v>
      </c>
      <c r="E43" s="502">
        <v>10074976</v>
      </c>
      <c r="F43" s="503">
        <v>0</v>
      </c>
    </row>
    <row r="44" spans="2:7" ht="15" x14ac:dyDescent="0.25">
      <c r="B44" s="512" t="s">
        <v>409</v>
      </c>
      <c r="C44" s="737">
        <v>3</v>
      </c>
      <c r="D44" s="513">
        <v>15495589.75</v>
      </c>
      <c r="E44" s="502">
        <v>15495589.75</v>
      </c>
      <c r="F44" s="503">
        <v>0</v>
      </c>
    </row>
    <row r="45" spans="2:7" ht="15" x14ac:dyDescent="0.25">
      <c r="B45" s="512" t="s">
        <v>410</v>
      </c>
      <c r="C45" s="737">
        <v>4</v>
      </c>
      <c r="D45" s="513">
        <v>14247870</v>
      </c>
      <c r="E45" s="502">
        <v>14247870</v>
      </c>
      <c r="F45" s="503">
        <v>0</v>
      </c>
    </row>
    <row r="46" spans="2:7" ht="15.75" thickBot="1" x14ac:dyDescent="0.3">
      <c r="B46" s="522" t="s">
        <v>411</v>
      </c>
      <c r="C46" s="743">
        <v>5</v>
      </c>
      <c r="D46" s="517">
        <v>12007167.25</v>
      </c>
      <c r="E46" s="505">
        <v>12007167.25</v>
      </c>
      <c r="F46" s="509">
        <v>0</v>
      </c>
    </row>
    <row r="47" spans="2:7" ht="15.75" thickBot="1" x14ac:dyDescent="0.3">
      <c r="B47" s="744" t="s">
        <v>311</v>
      </c>
      <c r="C47" s="745">
        <v>5</v>
      </c>
      <c r="D47" s="746">
        <f>SUM(D42:D46)</f>
        <v>63445687</v>
      </c>
      <c r="E47" s="747">
        <f t="shared" ref="E47:F47" si="6">SUM(E42:E46)</f>
        <v>63445687</v>
      </c>
      <c r="F47" s="748">
        <f t="shared" si="6"/>
        <v>0</v>
      </c>
      <c r="G47" s="643">
        <v>1</v>
      </c>
    </row>
    <row r="48" spans="2:7" ht="15" x14ac:dyDescent="0.25">
      <c r="B48" s="521" t="s">
        <v>412</v>
      </c>
      <c r="C48" s="738">
        <v>1</v>
      </c>
      <c r="D48" s="519">
        <v>73260</v>
      </c>
      <c r="E48" s="504">
        <v>73260</v>
      </c>
      <c r="F48" s="503">
        <v>0</v>
      </c>
    </row>
    <row r="49" spans="2:6" ht="15" x14ac:dyDescent="0.25">
      <c r="B49" s="512" t="s">
        <v>413</v>
      </c>
      <c r="C49" s="737">
        <v>2</v>
      </c>
      <c r="D49" s="513">
        <v>65320</v>
      </c>
      <c r="E49" s="502">
        <v>65320</v>
      </c>
      <c r="F49" s="503">
        <v>0</v>
      </c>
    </row>
    <row r="50" spans="2:6" ht="15" x14ac:dyDescent="0.25">
      <c r="B50" s="512" t="s">
        <v>414</v>
      </c>
      <c r="C50" s="737">
        <v>3</v>
      </c>
      <c r="D50" s="513">
        <v>57887.55</v>
      </c>
      <c r="E50" s="502">
        <v>57887.55</v>
      </c>
      <c r="F50" s="503">
        <v>0</v>
      </c>
    </row>
    <row r="51" spans="2:6" ht="15" x14ac:dyDescent="0.25">
      <c r="B51" s="512" t="s">
        <v>415</v>
      </c>
      <c r="C51" s="738">
        <v>4</v>
      </c>
      <c r="D51" s="513">
        <v>57589.25</v>
      </c>
      <c r="E51" s="502">
        <v>57589.25</v>
      </c>
      <c r="F51" s="503">
        <v>0</v>
      </c>
    </row>
    <row r="52" spans="2:6" ht="15" x14ac:dyDescent="0.25">
      <c r="B52" s="512" t="s">
        <v>415</v>
      </c>
      <c r="C52" s="737">
        <v>5</v>
      </c>
      <c r="D52" s="513">
        <v>57589.25</v>
      </c>
      <c r="E52" s="502">
        <v>57589.25</v>
      </c>
      <c r="F52" s="503">
        <v>0</v>
      </c>
    </row>
    <row r="53" spans="2:6" ht="15" x14ac:dyDescent="0.25">
      <c r="B53" s="512" t="s">
        <v>415</v>
      </c>
      <c r="C53" s="737">
        <v>6</v>
      </c>
      <c r="D53" s="513">
        <v>57589.25</v>
      </c>
      <c r="E53" s="502">
        <v>57589.25</v>
      </c>
      <c r="F53" s="503">
        <v>0</v>
      </c>
    </row>
    <row r="54" spans="2:6" ht="15" x14ac:dyDescent="0.25">
      <c r="B54" s="512" t="s">
        <v>415</v>
      </c>
      <c r="C54" s="738">
        <v>7</v>
      </c>
      <c r="D54" s="517">
        <v>57589.25</v>
      </c>
      <c r="E54" s="505">
        <v>57589.25</v>
      </c>
      <c r="F54" s="503">
        <v>0</v>
      </c>
    </row>
    <row r="55" spans="2:6" ht="15" x14ac:dyDescent="0.25">
      <c r="B55" s="512" t="s">
        <v>415</v>
      </c>
      <c r="C55" s="737">
        <v>8</v>
      </c>
      <c r="D55" s="513">
        <v>57589.25</v>
      </c>
      <c r="E55" s="502">
        <v>57589.25</v>
      </c>
      <c r="F55" s="503">
        <v>0</v>
      </c>
    </row>
    <row r="56" spans="2:6" ht="15" x14ac:dyDescent="0.25">
      <c r="B56" s="512" t="s">
        <v>415</v>
      </c>
      <c r="C56" s="737">
        <v>9</v>
      </c>
      <c r="D56" s="513">
        <v>57589.25</v>
      </c>
      <c r="E56" s="502">
        <v>57589.25</v>
      </c>
      <c r="F56" s="503">
        <v>0</v>
      </c>
    </row>
    <row r="57" spans="2:6" ht="15" x14ac:dyDescent="0.25">
      <c r="B57" s="512" t="s">
        <v>415</v>
      </c>
      <c r="C57" s="738">
        <v>10</v>
      </c>
      <c r="D57" s="513">
        <v>57589.25</v>
      </c>
      <c r="E57" s="502">
        <v>57589.25</v>
      </c>
      <c r="F57" s="503">
        <v>0</v>
      </c>
    </row>
    <row r="58" spans="2:6" ht="15" x14ac:dyDescent="0.25">
      <c r="B58" s="512" t="s">
        <v>415</v>
      </c>
      <c r="C58" s="737">
        <v>11</v>
      </c>
      <c r="D58" s="513">
        <v>57589.25</v>
      </c>
      <c r="E58" s="502">
        <v>57589.25</v>
      </c>
      <c r="F58" s="503">
        <v>0</v>
      </c>
    </row>
    <row r="59" spans="2:6" ht="15" x14ac:dyDescent="0.25">
      <c r="B59" s="512" t="s">
        <v>416</v>
      </c>
      <c r="C59" s="737">
        <v>12</v>
      </c>
      <c r="D59" s="513">
        <v>64273.75</v>
      </c>
      <c r="E59" s="502">
        <v>64273.75</v>
      </c>
      <c r="F59" s="503">
        <v>0</v>
      </c>
    </row>
    <row r="60" spans="2:6" ht="15" x14ac:dyDescent="0.25">
      <c r="B60" s="512" t="s">
        <v>417</v>
      </c>
      <c r="C60" s="738">
        <v>13</v>
      </c>
      <c r="D60" s="513">
        <v>64273.75</v>
      </c>
      <c r="E60" s="502">
        <v>64273.75</v>
      </c>
      <c r="F60" s="503">
        <v>0</v>
      </c>
    </row>
    <row r="61" spans="2:6" ht="15" x14ac:dyDescent="0.25">
      <c r="B61" s="512" t="s">
        <v>416</v>
      </c>
      <c r="C61" s="737">
        <v>14</v>
      </c>
      <c r="D61" s="513">
        <v>64273.75</v>
      </c>
      <c r="E61" s="502">
        <v>64273.75</v>
      </c>
      <c r="F61" s="503">
        <v>0</v>
      </c>
    </row>
    <row r="62" spans="2:6" ht="15" x14ac:dyDescent="0.25">
      <c r="B62" s="512" t="s">
        <v>416</v>
      </c>
      <c r="C62" s="737">
        <v>15</v>
      </c>
      <c r="D62" s="513">
        <v>64273.75</v>
      </c>
      <c r="E62" s="502">
        <v>64273.75</v>
      </c>
      <c r="F62" s="503">
        <v>0</v>
      </c>
    </row>
    <row r="63" spans="2:6" ht="15" x14ac:dyDescent="0.25">
      <c r="B63" s="512" t="s">
        <v>416</v>
      </c>
      <c r="C63" s="738">
        <v>16</v>
      </c>
      <c r="D63" s="513">
        <v>64273.75</v>
      </c>
      <c r="E63" s="502">
        <v>64273.75</v>
      </c>
      <c r="F63" s="503">
        <v>0</v>
      </c>
    </row>
    <row r="64" spans="2:6" ht="15" x14ac:dyDescent="0.25">
      <c r="B64" s="512" t="s">
        <v>416</v>
      </c>
      <c r="C64" s="737">
        <v>17</v>
      </c>
      <c r="D64" s="513">
        <v>64273.75</v>
      </c>
      <c r="E64" s="502">
        <v>64273.75</v>
      </c>
      <c r="F64" s="503">
        <v>0</v>
      </c>
    </row>
    <row r="65" spans="2:7" ht="15" x14ac:dyDescent="0.25">
      <c r="B65" s="512" t="s">
        <v>416</v>
      </c>
      <c r="C65" s="737">
        <v>18</v>
      </c>
      <c r="D65" s="513">
        <v>64273.75</v>
      </c>
      <c r="E65" s="502">
        <v>64273.75</v>
      </c>
      <c r="F65" s="503">
        <v>0</v>
      </c>
    </row>
    <row r="66" spans="2:7" ht="15" x14ac:dyDescent="0.25">
      <c r="B66" s="512" t="s">
        <v>416</v>
      </c>
      <c r="C66" s="738">
        <v>19</v>
      </c>
      <c r="D66" s="513">
        <v>64273.75</v>
      </c>
      <c r="E66" s="502">
        <v>64273.75</v>
      </c>
      <c r="F66" s="503">
        <v>0</v>
      </c>
    </row>
    <row r="67" spans="2:7" ht="15" x14ac:dyDescent="0.25">
      <c r="B67" s="522" t="s">
        <v>416</v>
      </c>
      <c r="C67" s="737">
        <v>20</v>
      </c>
      <c r="D67" s="517">
        <v>64273.75</v>
      </c>
      <c r="E67" s="505">
        <v>64273.75</v>
      </c>
      <c r="F67" s="509">
        <v>0</v>
      </c>
    </row>
    <row r="68" spans="2:7" ht="15" x14ac:dyDescent="0.25">
      <c r="B68" s="521" t="s">
        <v>418</v>
      </c>
      <c r="C68" s="737">
        <v>21</v>
      </c>
      <c r="D68" s="519">
        <v>131560</v>
      </c>
      <c r="E68" s="504">
        <v>131560</v>
      </c>
      <c r="F68" s="503">
        <v>0</v>
      </c>
    </row>
    <row r="69" spans="2:7" ht="15" x14ac:dyDescent="0.25">
      <c r="B69" s="512" t="s">
        <v>418</v>
      </c>
      <c r="C69" s="738">
        <v>22</v>
      </c>
      <c r="D69" s="513">
        <v>131560</v>
      </c>
      <c r="E69" s="504">
        <v>131560</v>
      </c>
      <c r="F69" s="503">
        <v>0</v>
      </c>
    </row>
    <row r="70" spans="2:7" ht="15.75" thickBot="1" x14ac:dyDescent="0.3">
      <c r="B70" s="512" t="s">
        <v>418</v>
      </c>
      <c r="C70" s="737">
        <v>23</v>
      </c>
      <c r="D70" s="513">
        <v>131560</v>
      </c>
      <c r="E70" s="504">
        <v>131560</v>
      </c>
      <c r="F70" s="503">
        <v>0</v>
      </c>
    </row>
    <row r="71" spans="2:7" ht="15.75" thickBot="1" x14ac:dyDescent="0.3">
      <c r="B71" s="744" t="s">
        <v>626</v>
      </c>
      <c r="C71" s="745">
        <v>23</v>
      </c>
      <c r="D71" s="746">
        <f>SUM(D48:D70)</f>
        <v>1630325.3</v>
      </c>
      <c r="E71" s="747">
        <f t="shared" ref="E71:F71" si="7">SUM(E48:E70)</f>
        <v>1630325.3</v>
      </c>
      <c r="F71" s="748">
        <f t="shared" si="7"/>
        <v>0</v>
      </c>
      <c r="G71" s="643">
        <v>1</v>
      </c>
    </row>
    <row r="72" spans="2:7" ht="15" x14ac:dyDescent="0.25">
      <c r="B72" s="512" t="s">
        <v>419</v>
      </c>
      <c r="C72" s="738">
        <v>1</v>
      </c>
      <c r="D72" s="513">
        <v>65000</v>
      </c>
      <c r="E72" s="502">
        <v>65000</v>
      </c>
      <c r="F72" s="503">
        <v>0</v>
      </c>
    </row>
    <row r="73" spans="2:7" ht="15" x14ac:dyDescent="0.25">
      <c r="B73" s="512" t="s">
        <v>420</v>
      </c>
      <c r="C73" s="737">
        <v>2</v>
      </c>
      <c r="D73" s="513">
        <v>543823.43000000005</v>
      </c>
      <c r="E73" s="502">
        <v>543823.43000000005</v>
      </c>
      <c r="F73" s="503">
        <v>0</v>
      </c>
    </row>
    <row r="74" spans="2:7" ht="15" x14ac:dyDescent="0.25">
      <c r="B74" s="522" t="s">
        <v>421</v>
      </c>
      <c r="C74" s="743">
        <v>3</v>
      </c>
      <c r="D74" s="517">
        <v>78000</v>
      </c>
      <c r="E74" s="502">
        <v>78000</v>
      </c>
      <c r="F74" s="503">
        <v>0</v>
      </c>
    </row>
    <row r="75" spans="2:7" ht="15.75" thickBot="1" x14ac:dyDescent="0.3">
      <c r="B75" s="512" t="s">
        <v>627</v>
      </c>
      <c r="C75" s="737">
        <v>4</v>
      </c>
      <c r="D75" s="517">
        <v>439830</v>
      </c>
      <c r="E75" s="502">
        <v>439830</v>
      </c>
      <c r="F75" s="503">
        <v>0</v>
      </c>
    </row>
    <row r="76" spans="2:7" ht="15.75" thickBot="1" x14ac:dyDescent="0.3">
      <c r="B76" s="744" t="s">
        <v>584</v>
      </c>
      <c r="C76" s="745">
        <v>4</v>
      </c>
      <c r="D76" s="746">
        <f>SUM(D72:D75)</f>
        <v>1126653.4300000002</v>
      </c>
      <c r="E76" s="747">
        <f>SUM(E72:E75)</f>
        <v>1126653.4300000002</v>
      </c>
      <c r="F76" s="748">
        <f>SUM(F72:F75)</f>
        <v>0</v>
      </c>
      <c r="G76" s="643">
        <v>1</v>
      </c>
    </row>
    <row r="77" spans="2:7" ht="15" x14ac:dyDescent="0.25">
      <c r="B77" s="521" t="s">
        <v>422</v>
      </c>
      <c r="C77" s="738">
        <v>1</v>
      </c>
      <c r="D77" s="519">
        <v>52000</v>
      </c>
      <c r="E77" s="504">
        <v>52000</v>
      </c>
      <c r="F77" s="503">
        <v>0</v>
      </c>
    </row>
    <row r="78" spans="2:7" ht="15" x14ac:dyDescent="0.25">
      <c r="B78" s="512" t="s">
        <v>423</v>
      </c>
      <c r="C78" s="737">
        <v>2</v>
      </c>
      <c r="D78" s="513">
        <v>52000</v>
      </c>
      <c r="E78" s="502">
        <v>52000</v>
      </c>
      <c r="F78" s="503">
        <v>0</v>
      </c>
    </row>
    <row r="79" spans="2:7" ht="15" x14ac:dyDescent="0.25">
      <c r="B79" s="512" t="s">
        <v>424</v>
      </c>
      <c r="C79" s="737">
        <v>3</v>
      </c>
      <c r="D79" s="513">
        <v>52000</v>
      </c>
      <c r="E79" s="502">
        <v>52000</v>
      </c>
      <c r="F79" s="503">
        <v>0</v>
      </c>
    </row>
    <row r="80" spans="2:7" ht="15" x14ac:dyDescent="0.25">
      <c r="B80" s="512" t="s">
        <v>425</v>
      </c>
      <c r="C80" s="738">
        <v>4</v>
      </c>
      <c r="D80" s="513">
        <v>52000</v>
      </c>
      <c r="E80" s="502">
        <v>52000</v>
      </c>
      <c r="F80" s="503">
        <v>0</v>
      </c>
    </row>
    <row r="81" spans="2:6" ht="15" x14ac:dyDescent="0.25">
      <c r="B81" s="512" t="s">
        <v>425</v>
      </c>
      <c r="C81" s="737">
        <v>5</v>
      </c>
      <c r="D81" s="513">
        <v>52000</v>
      </c>
      <c r="E81" s="502">
        <v>52000</v>
      </c>
      <c r="F81" s="503">
        <v>0</v>
      </c>
    </row>
    <row r="82" spans="2:6" ht="15" x14ac:dyDescent="0.25">
      <c r="B82" s="512" t="s">
        <v>425</v>
      </c>
      <c r="C82" s="737">
        <v>6</v>
      </c>
      <c r="D82" s="513">
        <v>52000</v>
      </c>
      <c r="E82" s="502">
        <v>52000</v>
      </c>
      <c r="F82" s="503">
        <v>0</v>
      </c>
    </row>
    <row r="83" spans="2:6" ht="15" x14ac:dyDescent="0.25">
      <c r="B83" s="512" t="s">
        <v>425</v>
      </c>
      <c r="C83" s="738">
        <v>7</v>
      </c>
      <c r="D83" s="513">
        <v>52000</v>
      </c>
      <c r="E83" s="502">
        <v>52000</v>
      </c>
      <c r="F83" s="503">
        <v>0</v>
      </c>
    </row>
    <row r="84" spans="2:6" ht="15" x14ac:dyDescent="0.25">
      <c r="B84" s="512" t="s">
        <v>426</v>
      </c>
      <c r="C84" s="737">
        <v>8</v>
      </c>
      <c r="D84" s="513">
        <v>52000</v>
      </c>
      <c r="E84" s="502">
        <v>52000</v>
      </c>
      <c r="F84" s="503">
        <v>0</v>
      </c>
    </row>
    <row r="85" spans="2:6" ht="15" x14ac:dyDescent="0.25">
      <c r="B85" s="512" t="s">
        <v>426</v>
      </c>
      <c r="C85" s="737">
        <v>9</v>
      </c>
      <c r="D85" s="513">
        <v>52000</v>
      </c>
      <c r="E85" s="502">
        <v>52000</v>
      </c>
      <c r="F85" s="503">
        <v>0</v>
      </c>
    </row>
    <row r="86" spans="2:6" ht="15" x14ac:dyDescent="0.25">
      <c r="B86" s="512" t="s">
        <v>426</v>
      </c>
      <c r="C86" s="738">
        <v>10</v>
      </c>
      <c r="D86" s="513">
        <v>52000</v>
      </c>
      <c r="E86" s="502">
        <v>52000</v>
      </c>
      <c r="F86" s="503">
        <v>0</v>
      </c>
    </row>
    <row r="87" spans="2:6" ht="15" x14ac:dyDescent="0.25">
      <c r="B87" s="512" t="s">
        <v>426</v>
      </c>
      <c r="C87" s="737">
        <v>11</v>
      </c>
      <c r="D87" s="513">
        <v>52000</v>
      </c>
      <c r="E87" s="502">
        <v>52000</v>
      </c>
      <c r="F87" s="503">
        <v>0</v>
      </c>
    </row>
    <row r="88" spans="2:6" ht="15" x14ac:dyDescent="0.25">
      <c r="B88" s="512" t="s">
        <v>427</v>
      </c>
      <c r="C88" s="737">
        <v>12</v>
      </c>
      <c r="D88" s="513">
        <v>93100</v>
      </c>
      <c r="E88" s="502">
        <v>93100</v>
      </c>
      <c r="F88" s="503">
        <v>0</v>
      </c>
    </row>
    <row r="89" spans="2:6" ht="15" x14ac:dyDescent="0.25">
      <c r="B89" s="512" t="s">
        <v>427</v>
      </c>
      <c r="C89" s="738">
        <v>13</v>
      </c>
      <c r="D89" s="513">
        <v>93100</v>
      </c>
      <c r="E89" s="502">
        <v>93100</v>
      </c>
      <c r="F89" s="503">
        <v>0</v>
      </c>
    </row>
    <row r="90" spans="2:6" ht="15" x14ac:dyDescent="0.25">
      <c r="B90" s="512" t="s">
        <v>428</v>
      </c>
      <c r="C90" s="737">
        <v>14</v>
      </c>
      <c r="D90" s="513">
        <v>52000</v>
      </c>
      <c r="E90" s="502">
        <v>52000</v>
      </c>
      <c r="F90" s="503">
        <v>0</v>
      </c>
    </row>
    <row r="91" spans="2:6" ht="15" x14ac:dyDescent="0.25">
      <c r="B91" s="512" t="s">
        <v>429</v>
      </c>
      <c r="C91" s="737">
        <v>15</v>
      </c>
      <c r="D91" s="513">
        <v>56285</v>
      </c>
      <c r="E91" s="502">
        <v>56285</v>
      </c>
      <c r="F91" s="503">
        <v>0</v>
      </c>
    </row>
    <row r="92" spans="2:6" ht="15" x14ac:dyDescent="0.25">
      <c r="B92" s="512" t="s">
        <v>429</v>
      </c>
      <c r="C92" s="738">
        <v>16</v>
      </c>
      <c r="D92" s="513">
        <v>56285</v>
      </c>
      <c r="E92" s="502">
        <v>56285</v>
      </c>
      <c r="F92" s="503">
        <v>0</v>
      </c>
    </row>
    <row r="93" spans="2:6" ht="15" x14ac:dyDescent="0.25">
      <c r="B93" s="512" t="s">
        <v>429</v>
      </c>
      <c r="C93" s="737">
        <v>17</v>
      </c>
      <c r="D93" s="513">
        <v>52000</v>
      </c>
      <c r="E93" s="502">
        <v>52000</v>
      </c>
      <c r="F93" s="503">
        <v>0</v>
      </c>
    </row>
    <row r="94" spans="2:6" ht="15" x14ac:dyDescent="0.25">
      <c r="B94" s="512" t="s">
        <v>429</v>
      </c>
      <c r="C94" s="737">
        <v>18</v>
      </c>
      <c r="D94" s="513">
        <v>52000</v>
      </c>
      <c r="E94" s="502">
        <v>52000</v>
      </c>
      <c r="F94" s="503">
        <v>0</v>
      </c>
    </row>
    <row r="95" spans="2:6" ht="15" x14ac:dyDescent="0.25">
      <c r="B95" s="512" t="s">
        <v>429</v>
      </c>
      <c r="C95" s="738">
        <v>19</v>
      </c>
      <c r="D95" s="513">
        <v>52000</v>
      </c>
      <c r="E95" s="502">
        <v>52000</v>
      </c>
      <c r="F95" s="503">
        <v>0</v>
      </c>
    </row>
    <row r="96" spans="2:6" ht="15" x14ac:dyDescent="0.25">
      <c r="B96" s="512" t="s">
        <v>429</v>
      </c>
      <c r="C96" s="737">
        <v>20</v>
      </c>
      <c r="D96" s="513">
        <v>52000</v>
      </c>
      <c r="E96" s="502">
        <v>52000</v>
      </c>
      <c r="F96" s="503">
        <v>0</v>
      </c>
    </row>
    <row r="97" spans="2:6" ht="15" x14ac:dyDescent="0.25">
      <c r="B97" s="512" t="s">
        <v>430</v>
      </c>
      <c r="C97" s="737">
        <v>21</v>
      </c>
      <c r="D97" s="513">
        <v>52000</v>
      </c>
      <c r="E97" s="502">
        <v>52000</v>
      </c>
      <c r="F97" s="503">
        <v>0</v>
      </c>
    </row>
    <row r="98" spans="2:6" ht="15" x14ac:dyDescent="0.25">
      <c r="B98" s="512" t="s">
        <v>429</v>
      </c>
      <c r="C98" s="738">
        <v>22</v>
      </c>
      <c r="D98" s="513">
        <v>52000</v>
      </c>
      <c r="E98" s="502">
        <v>52000</v>
      </c>
      <c r="F98" s="503">
        <v>0</v>
      </c>
    </row>
    <row r="99" spans="2:6" ht="15" x14ac:dyDescent="0.25">
      <c r="B99" s="512" t="s">
        <v>427</v>
      </c>
      <c r="C99" s="737">
        <v>23</v>
      </c>
      <c r="D99" s="513">
        <v>52000</v>
      </c>
      <c r="E99" s="502">
        <v>52000</v>
      </c>
      <c r="F99" s="503">
        <v>0</v>
      </c>
    </row>
    <row r="100" spans="2:6" ht="15" x14ac:dyDescent="0.25">
      <c r="B100" s="512" t="s">
        <v>429</v>
      </c>
      <c r="C100" s="737">
        <v>24</v>
      </c>
      <c r="D100" s="513">
        <v>52000</v>
      </c>
      <c r="E100" s="502">
        <v>52000</v>
      </c>
      <c r="F100" s="503">
        <v>0</v>
      </c>
    </row>
    <row r="101" spans="2:6" ht="15" x14ac:dyDescent="0.25">
      <c r="B101" s="512" t="s">
        <v>431</v>
      </c>
      <c r="C101" s="738">
        <v>25</v>
      </c>
      <c r="D101" s="513">
        <v>50000</v>
      </c>
      <c r="E101" s="502">
        <v>50000</v>
      </c>
      <c r="F101" s="503">
        <v>0</v>
      </c>
    </row>
    <row r="102" spans="2:6" ht="15" x14ac:dyDescent="0.25">
      <c r="B102" s="512" t="s">
        <v>429</v>
      </c>
      <c r="C102" s="737">
        <v>26</v>
      </c>
      <c r="D102" s="513">
        <v>52000</v>
      </c>
      <c r="E102" s="502">
        <v>52000</v>
      </c>
      <c r="F102" s="503">
        <v>0</v>
      </c>
    </row>
    <row r="103" spans="2:6" ht="15" x14ac:dyDescent="0.25">
      <c r="B103" s="512" t="s">
        <v>429</v>
      </c>
      <c r="C103" s="737">
        <v>27</v>
      </c>
      <c r="D103" s="513">
        <v>52000</v>
      </c>
      <c r="E103" s="502">
        <v>52000</v>
      </c>
      <c r="F103" s="503">
        <v>0</v>
      </c>
    </row>
    <row r="104" spans="2:6" ht="15" x14ac:dyDescent="0.25">
      <c r="B104" s="512" t="s">
        <v>429</v>
      </c>
      <c r="C104" s="738">
        <v>28</v>
      </c>
      <c r="D104" s="513">
        <v>52000</v>
      </c>
      <c r="E104" s="502">
        <v>52000</v>
      </c>
      <c r="F104" s="503">
        <v>0</v>
      </c>
    </row>
    <row r="105" spans="2:6" ht="15" x14ac:dyDescent="0.25">
      <c r="B105" s="512" t="s">
        <v>429</v>
      </c>
      <c r="C105" s="737">
        <v>29</v>
      </c>
      <c r="D105" s="513">
        <v>52000</v>
      </c>
      <c r="E105" s="502">
        <v>52000</v>
      </c>
      <c r="F105" s="503">
        <v>0</v>
      </c>
    </row>
    <row r="106" spans="2:6" ht="15" x14ac:dyDescent="0.25">
      <c r="B106" s="512" t="s">
        <v>429</v>
      </c>
      <c r="C106" s="737">
        <v>30</v>
      </c>
      <c r="D106" s="513">
        <v>52000</v>
      </c>
      <c r="E106" s="502">
        <v>52000</v>
      </c>
      <c r="F106" s="503">
        <v>0</v>
      </c>
    </row>
    <row r="107" spans="2:6" ht="15" x14ac:dyDescent="0.25">
      <c r="B107" s="512" t="s">
        <v>429</v>
      </c>
      <c r="C107" s="738">
        <v>31</v>
      </c>
      <c r="D107" s="513">
        <v>52000</v>
      </c>
      <c r="E107" s="502">
        <v>52000</v>
      </c>
      <c r="F107" s="503">
        <v>0</v>
      </c>
    </row>
    <row r="108" spans="2:6" ht="15" x14ac:dyDescent="0.25">
      <c r="B108" s="512" t="s">
        <v>429</v>
      </c>
      <c r="C108" s="737">
        <v>32</v>
      </c>
      <c r="D108" s="513">
        <v>52000</v>
      </c>
      <c r="E108" s="502">
        <v>52000</v>
      </c>
      <c r="F108" s="503">
        <v>0</v>
      </c>
    </row>
    <row r="109" spans="2:6" ht="15" x14ac:dyDescent="0.25">
      <c r="B109" s="512" t="s">
        <v>432</v>
      </c>
      <c r="C109" s="737">
        <v>33</v>
      </c>
      <c r="D109" s="513">
        <v>85000</v>
      </c>
      <c r="E109" s="502">
        <v>85000</v>
      </c>
      <c r="F109" s="503">
        <v>0</v>
      </c>
    </row>
    <row r="110" spans="2:6" ht="15" x14ac:dyDescent="0.25">
      <c r="B110" s="512" t="s">
        <v>433</v>
      </c>
      <c r="C110" s="738">
        <v>34</v>
      </c>
      <c r="D110" s="513">
        <v>52000</v>
      </c>
      <c r="E110" s="502">
        <v>52000</v>
      </c>
      <c r="F110" s="503">
        <v>0</v>
      </c>
    </row>
    <row r="111" spans="2:6" ht="15" x14ac:dyDescent="0.25">
      <c r="B111" s="512" t="s">
        <v>434</v>
      </c>
      <c r="C111" s="737">
        <v>35</v>
      </c>
      <c r="D111" s="513">
        <v>52000</v>
      </c>
      <c r="E111" s="502">
        <v>52000</v>
      </c>
      <c r="F111" s="503">
        <v>0</v>
      </c>
    </row>
    <row r="112" spans="2:6" ht="15" x14ac:dyDescent="0.25">
      <c r="B112" s="512" t="s">
        <v>435</v>
      </c>
      <c r="C112" s="737">
        <v>36</v>
      </c>
      <c r="D112" s="513">
        <v>246250</v>
      </c>
      <c r="E112" s="502">
        <v>246250</v>
      </c>
      <c r="F112" s="503">
        <v>0</v>
      </c>
    </row>
    <row r="113" spans="2:6" ht="15" x14ac:dyDescent="0.25">
      <c r="B113" s="512" t="s">
        <v>435</v>
      </c>
      <c r="C113" s="738">
        <v>37</v>
      </c>
      <c r="D113" s="513">
        <v>123125</v>
      </c>
      <c r="E113" s="502">
        <v>123125</v>
      </c>
      <c r="F113" s="503">
        <v>0</v>
      </c>
    </row>
    <row r="114" spans="2:6" ht="15" x14ac:dyDescent="0.25">
      <c r="B114" s="512" t="s">
        <v>436</v>
      </c>
      <c r="C114" s="737">
        <v>38</v>
      </c>
      <c r="D114" s="513">
        <v>93436.45</v>
      </c>
      <c r="E114" s="502">
        <v>93436.45</v>
      </c>
      <c r="F114" s="503">
        <v>0</v>
      </c>
    </row>
    <row r="115" spans="2:6" ht="15" x14ac:dyDescent="0.25">
      <c r="B115" s="512" t="s">
        <v>436</v>
      </c>
      <c r="C115" s="737">
        <v>39</v>
      </c>
      <c r="D115" s="513">
        <v>93436.45</v>
      </c>
      <c r="E115" s="502">
        <v>93436.45</v>
      </c>
      <c r="F115" s="503">
        <v>0</v>
      </c>
    </row>
    <row r="116" spans="2:6" ht="15" x14ac:dyDescent="0.25">
      <c r="B116" s="512" t="s">
        <v>436</v>
      </c>
      <c r="C116" s="738">
        <v>40</v>
      </c>
      <c r="D116" s="513">
        <v>93436.45</v>
      </c>
      <c r="E116" s="502">
        <v>93436.45</v>
      </c>
      <c r="F116" s="503">
        <v>0</v>
      </c>
    </row>
    <row r="117" spans="2:6" ht="15" x14ac:dyDescent="0.25">
      <c r="B117" s="512" t="s">
        <v>436</v>
      </c>
      <c r="C117" s="737">
        <v>41</v>
      </c>
      <c r="D117" s="513">
        <v>122200</v>
      </c>
      <c r="E117" s="502">
        <v>122200</v>
      </c>
      <c r="F117" s="503">
        <v>0</v>
      </c>
    </row>
    <row r="118" spans="2:6" ht="15" x14ac:dyDescent="0.25">
      <c r="B118" s="512" t="s">
        <v>436</v>
      </c>
      <c r="C118" s="737">
        <v>42</v>
      </c>
      <c r="D118" s="513">
        <v>122200</v>
      </c>
      <c r="E118" s="502">
        <v>122200</v>
      </c>
      <c r="F118" s="503">
        <v>0</v>
      </c>
    </row>
    <row r="119" spans="2:6" ht="15" x14ac:dyDescent="0.25">
      <c r="B119" s="512" t="s">
        <v>437</v>
      </c>
      <c r="C119" s="738">
        <v>43</v>
      </c>
      <c r="D119" s="513">
        <v>52000</v>
      </c>
      <c r="E119" s="502">
        <v>52000</v>
      </c>
      <c r="F119" s="503">
        <v>0</v>
      </c>
    </row>
    <row r="120" spans="2:6" ht="15" x14ac:dyDescent="0.25">
      <c r="B120" s="512" t="s">
        <v>438</v>
      </c>
      <c r="C120" s="737">
        <v>44</v>
      </c>
      <c r="D120" s="513">
        <v>108311.84</v>
      </c>
      <c r="E120" s="502">
        <v>108311.84</v>
      </c>
      <c r="F120" s="503">
        <v>0</v>
      </c>
    </row>
    <row r="121" spans="2:6" ht="15" x14ac:dyDescent="0.25">
      <c r="B121" s="512" t="s">
        <v>438</v>
      </c>
      <c r="C121" s="737">
        <v>45</v>
      </c>
      <c r="D121" s="513">
        <v>108311.84</v>
      </c>
      <c r="E121" s="502">
        <v>108311.84</v>
      </c>
      <c r="F121" s="503">
        <v>0</v>
      </c>
    </row>
    <row r="122" spans="2:6" ht="15" x14ac:dyDescent="0.25">
      <c r="B122" s="512" t="s">
        <v>438</v>
      </c>
      <c r="C122" s="738">
        <v>46</v>
      </c>
      <c r="D122" s="513">
        <v>108311.84</v>
      </c>
      <c r="E122" s="502">
        <v>108311.84</v>
      </c>
      <c r="F122" s="503">
        <v>0</v>
      </c>
    </row>
    <row r="123" spans="2:6" ht="15" x14ac:dyDescent="0.25">
      <c r="B123" s="512" t="s">
        <v>438</v>
      </c>
      <c r="C123" s="737">
        <v>47</v>
      </c>
      <c r="D123" s="513">
        <v>108311.84</v>
      </c>
      <c r="E123" s="502">
        <v>108311.84</v>
      </c>
      <c r="F123" s="503">
        <v>0</v>
      </c>
    </row>
    <row r="124" spans="2:6" ht="15" x14ac:dyDescent="0.25">
      <c r="B124" s="512" t="s">
        <v>438</v>
      </c>
      <c r="C124" s="737">
        <v>48</v>
      </c>
      <c r="D124" s="513">
        <v>108311.84</v>
      </c>
      <c r="E124" s="502">
        <v>108311.84</v>
      </c>
      <c r="F124" s="503">
        <v>0</v>
      </c>
    </row>
    <row r="125" spans="2:6" ht="15" x14ac:dyDescent="0.25">
      <c r="B125" s="512" t="s">
        <v>438</v>
      </c>
      <c r="C125" s="738">
        <v>49</v>
      </c>
      <c r="D125" s="513">
        <v>108311.84</v>
      </c>
      <c r="E125" s="502">
        <v>108311.84</v>
      </c>
      <c r="F125" s="503">
        <v>0</v>
      </c>
    </row>
    <row r="126" spans="2:6" ht="15" x14ac:dyDescent="0.25">
      <c r="B126" s="512" t="s">
        <v>438</v>
      </c>
      <c r="C126" s="737">
        <v>50</v>
      </c>
      <c r="D126" s="513">
        <v>108311.84</v>
      </c>
      <c r="E126" s="502">
        <v>108311.84</v>
      </c>
      <c r="F126" s="503">
        <v>0</v>
      </c>
    </row>
    <row r="127" spans="2:6" ht="15" x14ac:dyDescent="0.25">
      <c r="B127" s="512" t="s">
        <v>439</v>
      </c>
      <c r="C127" s="737">
        <v>51</v>
      </c>
      <c r="D127" s="513">
        <v>131312.29</v>
      </c>
      <c r="E127" s="502">
        <v>131312.29</v>
      </c>
      <c r="F127" s="503">
        <v>0</v>
      </c>
    </row>
    <row r="128" spans="2:6" ht="15" x14ac:dyDescent="0.25">
      <c r="B128" s="512" t="s">
        <v>440</v>
      </c>
      <c r="C128" s="738">
        <v>52</v>
      </c>
      <c r="D128" s="513">
        <v>400920.35</v>
      </c>
      <c r="E128" s="502">
        <v>400920.35</v>
      </c>
      <c r="F128" s="503">
        <v>0</v>
      </c>
    </row>
    <row r="129" spans="2:7" ht="15" x14ac:dyDescent="0.25">
      <c r="B129" s="512" t="s">
        <v>439</v>
      </c>
      <c r="C129" s="737">
        <v>53</v>
      </c>
      <c r="D129" s="513">
        <v>100000</v>
      </c>
      <c r="E129" s="502">
        <v>100000</v>
      </c>
      <c r="F129" s="503">
        <v>0</v>
      </c>
    </row>
    <row r="130" spans="2:7" ht="15" x14ac:dyDescent="0.25">
      <c r="B130" s="512" t="s">
        <v>441</v>
      </c>
      <c r="C130" s="737">
        <v>54</v>
      </c>
      <c r="D130" s="513">
        <v>103586</v>
      </c>
      <c r="E130" s="502">
        <v>103586</v>
      </c>
      <c r="F130" s="503">
        <v>0</v>
      </c>
    </row>
    <row r="131" spans="2:7" ht="15" x14ac:dyDescent="0.25">
      <c r="B131" s="512" t="s">
        <v>441</v>
      </c>
      <c r="C131" s="738">
        <v>55</v>
      </c>
      <c r="D131" s="513">
        <v>103586</v>
      </c>
      <c r="E131" s="502">
        <v>103586</v>
      </c>
      <c r="F131" s="503">
        <v>0</v>
      </c>
    </row>
    <row r="132" spans="2:7" ht="15" x14ac:dyDescent="0.25">
      <c r="B132" s="512" t="s">
        <v>441</v>
      </c>
      <c r="C132" s="737">
        <v>56</v>
      </c>
      <c r="D132" s="513">
        <v>103586</v>
      </c>
      <c r="E132" s="502">
        <v>103586</v>
      </c>
      <c r="F132" s="503">
        <v>0</v>
      </c>
    </row>
    <row r="133" spans="2:7" ht="15" x14ac:dyDescent="0.25">
      <c r="B133" s="512" t="s">
        <v>442</v>
      </c>
      <c r="C133" s="737">
        <v>57</v>
      </c>
      <c r="D133" s="513">
        <v>116000</v>
      </c>
      <c r="E133" s="502">
        <v>116000</v>
      </c>
      <c r="F133" s="503">
        <v>0</v>
      </c>
    </row>
    <row r="134" spans="2:7" ht="15" x14ac:dyDescent="0.25">
      <c r="B134" s="512" t="s">
        <v>443</v>
      </c>
      <c r="C134" s="738">
        <v>58</v>
      </c>
      <c r="D134" s="513">
        <v>76800</v>
      </c>
      <c r="E134" s="504">
        <v>76800</v>
      </c>
      <c r="F134" s="503">
        <v>0</v>
      </c>
    </row>
    <row r="135" spans="2:7" ht="15" x14ac:dyDescent="0.25">
      <c r="B135" s="512" t="s">
        <v>444</v>
      </c>
      <c r="C135" s="737">
        <v>59</v>
      </c>
      <c r="D135" s="513">
        <v>89000</v>
      </c>
      <c r="E135" s="504">
        <v>89000</v>
      </c>
      <c r="F135" s="503">
        <v>0</v>
      </c>
    </row>
    <row r="136" spans="2:7" ht="15" x14ac:dyDescent="0.25">
      <c r="B136" s="512" t="s">
        <v>442</v>
      </c>
      <c r="C136" s="737">
        <v>60</v>
      </c>
      <c r="D136" s="513">
        <v>140000</v>
      </c>
      <c r="E136" s="502">
        <v>140000</v>
      </c>
      <c r="F136" s="503">
        <v>0</v>
      </c>
    </row>
    <row r="137" spans="2:7" ht="15" x14ac:dyDescent="0.25">
      <c r="B137" s="512" t="s">
        <v>436</v>
      </c>
      <c r="C137" s="738">
        <v>61</v>
      </c>
      <c r="D137" s="513">
        <v>76800</v>
      </c>
      <c r="E137" s="504">
        <v>76800</v>
      </c>
      <c r="F137" s="503">
        <v>0</v>
      </c>
    </row>
    <row r="138" spans="2:7" ht="15" x14ac:dyDescent="0.25">
      <c r="B138" s="512" t="s">
        <v>436</v>
      </c>
      <c r="C138" s="737">
        <v>62</v>
      </c>
      <c r="D138" s="513">
        <v>76800</v>
      </c>
      <c r="E138" s="504">
        <v>76800</v>
      </c>
      <c r="F138" s="503">
        <v>0</v>
      </c>
    </row>
    <row r="139" spans="2:7" ht="15.75" thickBot="1" x14ac:dyDescent="0.3">
      <c r="B139" s="522" t="s">
        <v>436</v>
      </c>
      <c r="C139" s="737">
        <v>63</v>
      </c>
      <c r="D139" s="517">
        <v>76800</v>
      </c>
      <c r="E139" s="508">
        <v>76800</v>
      </c>
      <c r="F139" s="509">
        <v>0</v>
      </c>
    </row>
    <row r="140" spans="2:7" ht="15.75" thickBot="1" x14ac:dyDescent="0.3">
      <c r="B140" s="744" t="s">
        <v>312</v>
      </c>
      <c r="C140" s="745">
        <v>63</v>
      </c>
      <c r="D140" s="746">
        <f>SUM(D77:D139)</f>
        <v>5241227.8699999992</v>
      </c>
      <c r="E140" s="747">
        <f t="shared" ref="E140:F140" si="8">SUM(E77:E139)</f>
        <v>5241227.8699999992</v>
      </c>
      <c r="F140" s="748">
        <f t="shared" si="8"/>
        <v>0</v>
      </c>
      <c r="G140" s="643">
        <v>1</v>
      </c>
    </row>
    <row r="141" spans="2:7" ht="15" x14ac:dyDescent="0.25">
      <c r="B141" s="521" t="s">
        <v>445</v>
      </c>
      <c r="C141" s="738">
        <v>1</v>
      </c>
      <c r="D141" s="519">
        <v>65900</v>
      </c>
      <c r="E141" s="504">
        <v>65900</v>
      </c>
      <c r="F141" s="503">
        <v>0</v>
      </c>
    </row>
    <row r="142" spans="2:7" ht="15" x14ac:dyDescent="0.25">
      <c r="B142" s="512" t="s">
        <v>446</v>
      </c>
      <c r="C142" s="737">
        <v>2</v>
      </c>
      <c r="D142" s="513">
        <v>60000</v>
      </c>
      <c r="E142" s="502">
        <v>60000</v>
      </c>
      <c r="F142" s="503">
        <v>0</v>
      </c>
    </row>
    <row r="143" spans="2:7" ht="15" x14ac:dyDescent="0.25">
      <c r="B143" s="512" t="s">
        <v>446</v>
      </c>
      <c r="C143" s="737">
        <v>3</v>
      </c>
      <c r="D143" s="513">
        <v>60000</v>
      </c>
      <c r="E143" s="502">
        <v>60000</v>
      </c>
      <c r="F143" s="503">
        <v>0</v>
      </c>
    </row>
    <row r="144" spans="2:7" ht="15" x14ac:dyDescent="0.25">
      <c r="B144" s="512" t="s">
        <v>447</v>
      </c>
      <c r="C144" s="738">
        <v>4</v>
      </c>
      <c r="D144" s="513">
        <v>65900</v>
      </c>
      <c r="E144" s="502">
        <v>65900</v>
      </c>
      <c r="F144" s="503">
        <v>0</v>
      </c>
    </row>
    <row r="145" spans="2:7" ht="15" x14ac:dyDescent="0.25">
      <c r="B145" s="512" t="s">
        <v>448</v>
      </c>
      <c r="C145" s="737">
        <v>5</v>
      </c>
      <c r="D145" s="513">
        <v>68218.100000000006</v>
      </c>
      <c r="E145" s="502">
        <v>68218.100000000006</v>
      </c>
      <c r="F145" s="503">
        <v>0</v>
      </c>
    </row>
    <row r="146" spans="2:7" ht="15" x14ac:dyDescent="0.25">
      <c r="B146" s="512" t="s">
        <v>449</v>
      </c>
      <c r="C146" s="737">
        <v>6</v>
      </c>
      <c r="D146" s="513">
        <v>50355</v>
      </c>
      <c r="E146" s="502">
        <v>50355</v>
      </c>
      <c r="F146" s="503">
        <v>0</v>
      </c>
    </row>
    <row r="147" spans="2:7" ht="15" x14ac:dyDescent="0.25">
      <c r="B147" s="512" t="s">
        <v>450</v>
      </c>
      <c r="C147" s="738">
        <v>7</v>
      </c>
      <c r="D147" s="513">
        <v>50355</v>
      </c>
      <c r="E147" s="502">
        <v>50355</v>
      </c>
      <c r="F147" s="503">
        <v>0</v>
      </c>
    </row>
    <row r="148" spans="2:7" ht="15" x14ac:dyDescent="0.25">
      <c r="B148" s="512" t="s">
        <v>449</v>
      </c>
      <c r="C148" s="737">
        <v>8</v>
      </c>
      <c r="D148" s="513">
        <v>50355</v>
      </c>
      <c r="E148" s="502">
        <v>50355</v>
      </c>
      <c r="F148" s="503">
        <v>0</v>
      </c>
    </row>
    <row r="149" spans="2:7" ht="15" x14ac:dyDescent="0.25">
      <c r="B149" s="512" t="s">
        <v>450</v>
      </c>
      <c r="C149" s="737">
        <v>9</v>
      </c>
      <c r="D149" s="513">
        <v>50355</v>
      </c>
      <c r="E149" s="502">
        <v>50355</v>
      </c>
      <c r="F149" s="503">
        <v>0</v>
      </c>
    </row>
    <row r="150" spans="2:7" ht="15" x14ac:dyDescent="0.25">
      <c r="B150" s="512" t="s">
        <v>451</v>
      </c>
      <c r="C150" s="738">
        <v>10</v>
      </c>
      <c r="D150" s="513">
        <v>65900</v>
      </c>
      <c r="E150" s="502">
        <v>65900</v>
      </c>
      <c r="F150" s="503">
        <v>0</v>
      </c>
    </row>
    <row r="151" spans="2:7" ht="15" x14ac:dyDescent="0.25">
      <c r="B151" s="512" t="s">
        <v>449</v>
      </c>
      <c r="C151" s="737">
        <v>11</v>
      </c>
      <c r="D151" s="513">
        <v>50355</v>
      </c>
      <c r="E151" s="502">
        <v>50355</v>
      </c>
      <c r="F151" s="503">
        <v>0</v>
      </c>
    </row>
    <row r="152" spans="2:7" ht="15" x14ac:dyDescent="0.25">
      <c r="B152" s="512" t="s">
        <v>452</v>
      </c>
      <c r="C152" s="737">
        <v>12</v>
      </c>
      <c r="D152" s="513">
        <v>176973.21</v>
      </c>
      <c r="E152" s="502">
        <v>176973.21</v>
      </c>
      <c r="F152" s="503">
        <v>0</v>
      </c>
    </row>
    <row r="153" spans="2:7" ht="15" x14ac:dyDescent="0.25">
      <c r="B153" s="512" t="s">
        <v>452</v>
      </c>
      <c r="C153" s="738">
        <v>13</v>
      </c>
      <c r="D153" s="513">
        <v>176973.21</v>
      </c>
      <c r="E153" s="502">
        <v>176973.21</v>
      </c>
      <c r="F153" s="503">
        <v>0</v>
      </c>
    </row>
    <row r="154" spans="2:7" ht="15" x14ac:dyDescent="0.25">
      <c r="B154" s="512" t="s">
        <v>453</v>
      </c>
      <c r="C154" s="737">
        <v>14</v>
      </c>
      <c r="D154" s="513">
        <v>98007.85</v>
      </c>
      <c r="E154" s="502">
        <v>98007.85</v>
      </c>
      <c r="F154" s="503">
        <v>0</v>
      </c>
    </row>
    <row r="155" spans="2:7" ht="15" x14ac:dyDescent="0.25">
      <c r="B155" s="512" t="s">
        <v>452</v>
      </c>
      <c r="C155" s="737">
        <v>15</v>
      </c>
      <c r="D155" s="513">
        <v>190000</v>
      </c>
      <c r="E155" s="504">
        <v>190000</v>
      </c>
      <c r="F155" s="503">
        <v>0</v>
      </c>
    </row>
    <row r="156" spans="2:7" ht="15" x14ac:dyDescent="0.25">
      <c r="B156" s="512" t="s">
        <v>454</v>
      </c>
      <c r="C156" s="738">
        <v>16</v>
      </c>
      <c r="D156" s="513">
        <v>116869.61</v>
      </c>
      <c r="E156" s="502">
        <v>116869.61</v>
      </c>
      <c r="F156" s="503">
        <v>0</v>
      </c>
    </row>
    <row r="157" spans="2:7" ht="15" x14ac:dyDescent="0.25">
      <c r="B157" s="512" t="s">
        <v>454</v>
      </c>
      <c r="C157" s="737">
        <v>17</v>
      </c>
      <c r="D157" s="513">
        <v>116869.61</v>
      </c>
      <c r="E157" s="502">
        <v>116869.61</v>
      </c>
      <c r="F157" s="503">
        <v>0</v>
      </c>
    </row>
    <row r="158" spans="2:7" ht="15" x14ac:dyDescent="0.25">
      <c r="B158" s="512" t="s">
        <v>455</v>
      </c>
      <c r="C158" s="737">
        <v>18</v>
      </c>
      <c r="D158" s="513">
        <v>139000</v>
      </c>
      <c r="E158" s="504">
        <v>139000</v>
      </c>
      <c r="F158" s="503">
        <v>0</v>
      </c>
    </row>
    <row r="159" spans="2:7" ht="15.75" thickBot="1" x14ac:dyDescent="0.3">
      <c r="B159" s="522" t="s">
        <v>456</v>
      </c>
      <c r="C159" s="749">
        <v>19</v>
      </c>
      <c r="D159" s="517">
        <v>126265</v>
      </c>
      <c r="E159" s="505">
        <v>126265</v>
      </c>
      <c r="F159" s="509">
        <v>0</v>
      </c>
    </row>
    <row r="160" spans="2:7" ht="15.75" thickBot="1" x14ac:dyDescent="0.3">
      <c r="B160" s="744" t="s">
        <v>585</v>
      </c>
      <c r="C160" s="745">
        <v>19</v>
      </c>
      <c r="D160" s="746">
        <f>SUM(D141:D159)</f>
        <v>1778651.59</v>
      </c>
      <c r="E160" s="747">
        <f t="shared" ref="E160:F160" si="9">SUM(E141:E159)</f>
        <v>1778651.59</v>
      </c>
      <c r="F160" s="748">
        <f t="shared" si="9"/>
        <v>0</v>
      </c>
      <c r="G160" s="643">
        <v>1</v>
      </c>
    </row>
    <row r="161" spans="2:6" ht="15" x14ac:dyDescent="0.25">
      <c r="B161" s="521" t="s">
        <v>457</v>
      </c>
      <c r="C161" s="738">
        <v>1</v>
      </c>
      <c r="D161" s="519">
        <v>60000</v>
      </c>
      <c r="E161" s="504">
        <v>60000</v>
      </c>
      <c r="F161" s="503">
        <v>0</v>
      </c>
    </row>
    <row r="162" spans="2:6" ht="15" x14ac:dyDescent="0.25">
      <c r="B162" s="512" t="s">
        <v>458</v>
      </c>
      <c r="C162" s="737">
        <v>2</v>
      </c>
      <c r="D162" s="513">
        <v>60000</v>
      </c>
      <c r="E162" s="502">
        <v>60000</v>
      </c>
      <c r="F162" s="503">
        <v>0</v>
      </c>
    </row>
    <row r="163" spans="2:6" ht="15" x14ac:dyDescent="0.25">
      <c r="B163" s="512" t="s">
        <v>458</v>
      </c>
      <c r="C163" s="737">
        <v>3</v>
      </c>
      <c r="D163" s="513">
        <v>60000</v>
      </c>
      <c r="E163" s="502">
        <v>60000</v>
      </c>
      <c r="F163" s="503">
        <v>0</v>
      </c>
    </row>
    <row r="164" spans="2:6" ht="15" x14ac:dyDescent="0.25">
      <c r="B164" s="512" t="s">
        <v>458</v>
      </c>
      <c r="C164" s="738">
        <v>4</v>
      </c>
      <c r="D164" s="513">
        <v>60000</v>
      </c>
      <c r="E164" s="502">
        <v>60000</v>
      </c>
      <c r="F164" s="503">
        <v>0</v>
      </c>
    </row>
    <row r="165" spans="2:6" ht="15" x14ac:dyDescent="0.25">
      <c r="B165" s="512" t="s">
        <v>459</v>
      </c>
      <c r="C165" s="737">
        <v>5</v>
      </c>
      <c r="D165" s="513">
        <v>60000</v>
      </c>
      <c r="E165" s="502">
        <v>60000</v>
      </c>
      <c r="F165" s="503">
        <v>0</v>
      </c>
    </row>
    <row r="166" spans="2:6" ht="15" x14ac:dyDescent="0.25">
      <c r="B166" s="512" t="s">
        <v>460</v>
      </c>
      <c r="C166" s="737">
        <v>6</v>
      </c>
      <c r="D166" s="513">
        <v>214511.88</v>
      </c>
      <c r="E166" s="502">
        <v>214511.88</v>
      </c>
      <c r="F166" s="503">
        <v>0</v>
      </c>
    </row>
    <row r="167" spans="2:6" ht="15" x14ac:dyDescent="0.25">
      <c r="B167" s="512" t="s">
        <v>461</v>
      </c>
      <c r="C167" s="738">
        <v>7</v>
      </c>
      <c r="D167" s="513">
        <v>125000</v>
      </c>
      <c r="E167" s="502">
        <v>125000</v>
      </c>
      <c r="F167" s="503">
        <v>0</v>
      </c>
    </row>
    <row r="168" spans="2:6" ht="15" x14ac:dyDescent="0.25">
      <c r="B168" s="512" t="s">
        <v>462</v>
      </c>
      <c r="C168" s="737">
        <v>8</v>
      </c>
      <c r="D168" s="513">
        <v>62000</v>
      </c>
      <c r="E168" s="504">
        <v>62000</v>
      </c>
      <c r="F168" s="503">
        <v>0</v>
      </c>
    </row>
    <row r="169" spans="2:6" ht="15" x14ac:dyDescent="0.25">
      <c r="B169" s="512" t="s">
        <v>463</v>
      </c>
      <c r="C169" s="737">
        <v>9</v>
      </c>
      <c r="D169" s="513">
        <v>127000</v>
      </c>
      <c r="E169" s="502">
        <v>127000</v>
      </c>
      <c r="F169" s="503">
        <v>0</v>
      </c>
    </row>
    <row r="170" spans="2:6" ht="15" x14ac:dyDescent="0.25">
      <c r="B170" s="512" t="s">
        <v>463</v>
      </c>
      <c r="C170" s="738">
        <v>10</v>
      </c>
      <c r="D170" s="513">
        <v>127000</v>
      </c>
      <c r="E170" s="502">
        <v>127000</v>
      </c>
      <c r="F170" s="503">
        <v>0</v>
      </c>
    </row>
    <row r="171" spans="2:6" ht="15" x14ac:dyDescent="0.25">
      <c r="B171" s="512" t="s">
        <v>463</v>
      </c>
      <c r="C171" s="737">
        <v>11</v>
      </c>
      <c r="D171" s="513">
        <v>127000</v>
      </c>
      <c r="E171" s="502">
        <v>127000</v>
      </c>
      <c r="F171" s="503">
        <v>0</v>
      </c>
    </row>
    <row r="172" spans="2:6" ht="15" x14ac:dyDescent="0.25">
      <c r="B172" s="512" t="s">
        <v>463</v>
      </c>
      <c r="C172" s="737">
        <v>12</v>
      </c>
      <c r="D172" s="513">
        <v>127000</v>
      </c>
      <c r="E172" s="502">
        <v>127000</v>
      </c>
      <c r="F172" s="503">
        <v>0</v>
      </c>
    </row>
    <row r="173" spans="2:6" ht="15" x14ac:dyDescent="0.25">
      <c r="B173" s="512" t="s">
        <v>463</v>
      </c>
      <c r="C173" s="738">
        <v>13</v>
      </c>
      <c r="D173" s="513">
        <v>127000</v>
      </c>
      <c r="E173" s="502">
        <v>127000</v>
      </c>
      <c r="F173" s="503">
        <v>0</v>
      </c>
    </row>
    <row r="174" spans="2:6" ht="15" x14ac:dyDescent="0.25">
      <c r="B174" s="512" t="s">
        <v>463</v>
      </c>
      <c r="C174" s="737">
        <v>14</v>
      </c>
      <c r="D174" s="513">
        <v>127000</v>
      </c>
      <c r="E174" s="502">
        <v>127000</v>
      </c>
      <c r="F174" s="503">
        <v>0</v>
      </c>
    </row>
    <row r="175" spans="2:6" ht="15" x14ac:dyDescent="0.25">
      <c r="B175" s="512" t="s">
        <v>463</v>
      </c>
      <c r="C175" s="737">
        <v>15</v>
      </c>
      <c r="D175" s="513">
        <v>127000</v>
      </c>
      <c r="E175" s="502">
        <v>127000</v>
      </c>
      <c r="F175" s="503">
        <v>0</v>
      </c>
    </row>
    <row r="176" spans="2:6" ht="15" x14ac:dyDescent="0.25">
      <c r="B176" s="512" t="s">
        <v>463</v>
      </c>
      <c r="C176" s="738">
        <v>16</v>
      </c>
      <c r="D176" s="513">
        <v>127000</v>
      </c>
      <c r="E176" s="502">
        <v>127000</v>
      </c>
      <c r="F176" s="503">
        <v>0</v>
      </c>
    </row>
    <row r="177" spans="2:7" ht="15" x14ac:dyDescent="0.25">
      <c r="B177" s="512" t="s">
        <v>463</v>
      </c>
      <c r="C177" s="737">
        <v>17</v>
      </c>
      <c r="D177" s="513">
        <v>127000</v>
      </c>
      <c r="E177" s="502">
        <v>127000</v>
      </c>
      <c r="F177" s="503">
        <v>0</v>
      </c>
    </row>
    <row r="178" spans="2:7" ht="15.75" thickBot="1" x14ac:dyDescent="0.3">
      <c r="B178" s="522" t="s">
        <v>463</v>
      </c>
      <c r="C178" s="743">
        <v>18</v>
      </c>
      <c r="D178" s="517">
        <v>127000</v>
      </c>
      <c r="E178" s="505">
        <v>127000</v>
      </c>
      <c r="F178" s="509">
        <v>0</v>
      </c>
    </row>
    <row r="179" spans="2:7" ht="15.75" thickBot="1" x14ac:dyDescent="0.3">
      <c r="B179" s="744" t="s">
        <v>313</v>
      </c>
      <c r="C179" s="745">
        <v>18</v>
      </c>
      <c r="D179" s="746">
        <f>SUM(D161:D178)</f>
        <v>1971511.88</v>
      </c>
      <c r="E179" s="747">
        <f t="shared" ref="E179:F179" si="10">SUM(E161:E178)</f>
        <v>1971511.88</v>
      </c>
      <c r="F179" s="748">
        <f t="shared" si="10"/>
        <v>0</v>
      </c>
      <c r="G179" s="643">
        <v>1</v>
      </c>
    </row>
    <row r="180" spans="2:7" ht="15" x14ac:dyDescent="0.25">
      <c r="B180" s="521" t="s">
        <v>464</v>
      </c>
      <c r="C180" s="738">
        <v>1</v>
      </c>
      <c r="D180" s="519">
        <v>208800</v>
      </c>
      <c r="E180" s="504">
        <v>208800</v>
      </c>
      <c r="F180" s="503">
        <v>0</v>
      </c>
    </row>
    <row r="181" spans="2:7" ht="15" x14ac:dyDescent="0.25">
      <c r="B181" s="512" t="s">
        <v>465</v>
      </c>
      <c r="C181" s="737">
        <v>2</v>
      </c>
      <c r="D181" s="513">
        <v>625240</v>
      </c>
      <c r="E181" s="502">
        <v>625240</v>
      </c>
      <c r="F181" s="503">
        <v>0</v>
      </c>
    </row>
    <row r="182" spans="2:7" ht="15" x14ac:dyDescent="0.25">
      <c r="B182" s="512" t="s">
        <v>465</v>
      </c>
      <c r="C182" s="737">
        <v>3</v>
      </c>
      <c r="D182" s="513">
        <v>625240</v>
      </c>
      <c r="E182" s="502">
        <v>625240</v>
      </c>
      <c r="F182" s="503">
        <v>0</v>
      </c>
    </row>
    <row r="183" spans="2:7" ht="15" x14ac:dyDescent="0.25">
      <c r="B183" s="512" t="s">
        <v>466</v>
      </c>
      <c r="C183" s="737">
        <v>4</v>
      </c>
      <c r="D183" s="513">
        <v>425000</v>
      </c>
      <c r="E183" s="502">
        <v>425000</v>
      </c>
      <c r="F183" s="503">
        <v>0</v>
      </c>
    </row>
    <row r="184" spans="2:7" ht="15.75" thickBot="1" x14ac:dyDescent="0.3">
      <c r="B184" s="522" t="s">
        <v>467</v>
      </c>
      <c r="C184" s="743">
        <v>5</v>
      </c>
      <c r="D184" s="517">
        <v>950000</v>
      </c>
      <c r="E184" s="505">
        <v>950000</v>
      </c>
      <c r="F184" s="509">
        <v>0</v>
      </c>
    </row>
    <row r="185" spans="2:7" ht="15.75" thickBot="1" x14ac:dyDescent="0.3">
      <c r="B185" s="744" t="s">
        <v>586</v>
      </c>
      <c r="C185" s="745">
        <v>5</v>
      </c>
      <c r="D185" s="746">
        <f>SUM(D180:D184)</f>
        <v>2834280</v>
      </c>
      <c r="E185" s="747">
        <f>SUM(E180:E184)</f>
        <v>2834280</v>
      </c>
      <c r="F185" s="748">
        <f>SUM(F180:F184)</f>
        <v>0</v>
      </c>
      <c r="G185" s="643">
        <v>1</v>
      </c>
    </row>
    <row r="186" spans="2:7" ht="15" x14ac:dyDescent="0.25">
      <c r="B186" s="521" t="s">
        <v>468</v>
      </c>
      <c r="C186" s="738">
        <v>1</v>
      </c>
      <c r="D186" s="519">
        <v>102800</v>
      </c>
      <c r="E186" s="504">
        <v>102800</v>
      </c>
      <c r="F186" s="503">
        <v>0</v>
      </c>
    </row>
    <row r="187" spans="2:7" ht="15.75" thickBot="1" x14ac:dyDescent="0.3">
      <c r="B187" s="522" t="s">
        <v>469</v>
      </c>
      <c r="C187" s="743">
        <v>2</v>
      </c>
      <c r="D187" s="517">
        <v>198000</v>
      </c>
      <c r="E187" s="505">
        <v>198000</v>
      </c>
      <c r="F187" s="509">
        <v>0</v>
      </c>
    </row>
    <row r="188" spans="2:7" ht="15.75" thickBot="1" x14ac:dyDescent="0.3">
      <c r="B188" s="744" t="s">
        <v>587</v>
      </c>
      <c r="C188" s="745">
        <v>2</v>
      </c>
      <c r="D188" s="746">
        <f>SUM(D186:D187)</f>
        <v>300800</v>
      </c>
      <c r="E188" s="747">
        <f t="shared" ref="E188:F188" si="11">SUM(E186:E187)</f>
        <v>300800</v>
      </c>
      <c r="F188" s="748">
        <f t="shared" si="11"/>
        <v>0</v>
      </c>
      <c r="G188" s="643">
        <v>1</v>
      </c>
    </row>
    <row r="189" spans="2:7" ht="15" x14ac:dyDescent="0.25">
      <c r="B189" s="521" t="s">
        <v>470</v>
      </c>
      <c r="C189" s="738">
        <v>1</v>
      </c>
      <c r="D189" s="519">
        <v>320984.3</v>
      </c>
      <c r="E189" s="504">
        <v>320984.3</v>
      </c>
      <c r="F189" s="503">
        <v>0</v>
      </c>
    </row>
    <row r="190" spans="2:7" ht="15" x14ac:dyDescent="0.25">
      <c r="B190" s="512" t="s">
        <v>471</v>
      </c>
      <c r="C190" s="737">
        <v>2</v>
      </c>
      <c r="D190" s="513">
        <v>437029.9</v>
      </c>
      <c r="E190" s="502">
        <v>437029.9</v>
      </c>
      <c r="F190" s="503">
        <v>0</v>
      </c>
    </row>
    <row r="191" spans="2:7" ht="15" x14ac:dyDescent="0.25">
      <c r="B191" s="512" t="s">
        <v>472</v>
      </c>
      <c r="C191" s="737">
        <v>3</v>
      </c>
      <c r="D191" s="513">
        <v>437029.9</v>
      </c>
      <c r="E191" s="502">
        <v>437029.9</v>
      </c>
      <c r="F191" s="503">
        <v>0</v>
      </c>
    </row>
    <row r="192" spans="2:7" ht="15" x14ac:dyDescent="0.25">
      <c r="B192" s="512" t="s">
        <v>473</v>
      </c>
      <c r="C192" s="738">
        <v>4</v>
      </c>
      <c r="D192" s="513">
        <v>541029.97</v>
      </c>
      <c r="E192" s="502">
        <v>541029.97</v>
      </c>
      <c r="F192" s="503">
        <v>0</v>
      </c>
    </row>
    <row r="193" spans="2:6" ht="15" x14ac:dyDescent="0.25">
      <c r="B193" s="512" t="s">
        <v>474</v>
      </c>
      <c r="C193" s="737">
        <v>5</v>
      </c>
      <c r="D193" s="513">
        <v>604955.24</v>
      </c>
      <c r="E193" s="502">
        <v>604955.24</v>
      </c>
      <c r="F193" s="503">
        <v>0</v>
      </c>
    </row>
    <row r="194" spans="2:6" ht="15" x14ac:dyDescent="0.25">
      <c r="B194" s="512" t="s">
        <v>475</v>
      </c>
      <c r="C194" s="737">
        <v>6</v>
      </c>
      <c r="D194" s="513">
        <v>742299.37</v>
      </c>
      <c r="E194" s="502">
        <v>742299.37</v>
      </c>
      <c r="F194" s="503">
        <v>0</v>
      </c>
    </row>
    <row r="195" spans="2:6" ht="15" x14ac:dyDescent="0.25">
      <c r="B195" s="512" t="s">
        <v>476</v>
      </c>
      <c r="C195" s="738">
        <v>7</v>
      </c>
      <c r="D195" s="513">
        <v>513610.36</v>
      </c>
      <c r="E195" s="502">
        <v>513610.36</v>
      </c>
      <c r="F195" s="503">
        <v>0</v>
      </c>
    </row>
    <row r="196" spans="2:6" ht="15" x14ac:dyDescent="0.25">
      <c r="B196" s="512" t="s">
        <v>477</v>
      </c>
      <c r="C196" s="737">
        <v>8</v>
      </c>
      <c r="D196" s="513">
        <v>490167</v>
      </c>
      <c r="E196" s="502">
        <v>490167</v>
      </c>
      <c r="F196" s="503">
        <v>0</v>
      </c>
    </row>
    <row r="197" spans="2:6" ht="15" x14ac:dyDescent="0.25">
      <c r="B197" s="512" t="s">
        <v>478</v>
      </c>
      <c r="C197" s="737">
        <v>9</v>
      </c>
      <c r="D197" s="513">
        <v>412517.5</v>
      </c>
      <c r="E197" s="502">
        <v>412517.5</v>
      </c>
      <c r="F197" s="503">
        <v>0</v>
      </c>
    </row>
    <row r="198" spans="2:6" ht="15" x14ac:dyDescent="0.25">
      <c r="B198" s="512" t="s">
        <v>479</v>
      </c>
      <c r="C198" s="738">
        <v>10</v>
      </c>
      <c r="D198" s="513">
        <v>351072</v>
      </c>
      <c r="E198" s="502">
        <v>351072</v>
      </c>
      <c r="F198" s="503">
        <v>0</v>
      </c>
    </row>
    <row r="199" spans="2:6" ht="15" x14ac:dyDescent="0.25">
      <c r="B199" s="512" t="s">
        <v>480</v>
      </c>
      <c r="C199" s="737">
        <v>11</v>
      </c>
      <c r="D199" s="513">
        <v>554870.4</v>
      </c>
      <c r="E199" s="502">
        <v>554870.4</v>
      </c>
      <c r="F199" s="503">
        <v>0</v>
      </c>
    </row>
    <row r="200" spans="2:6" ht="15" x14ac:dyDescent="0.25">
      <c r="B200" s="512" t="s">
        <v>481</v>
      </c>
      <c r="C200" s="737">
        <v>12</v>
      </c>
      <c r="D200" s="513">
        <v>415032.93</v>
      </c>
      <c r="E200" s="502">
        <v>415032.93</v>
      </c>
      <c r="F200" s="503">
        <v>0</v>
      </c>
    </row>
    <row r="201" spans="2:6" ht="15" x14ac:dyDescent="0.25">
      <c r="B201" s="512" t="s">
        <v>482</v>
      </c>
      <c r="C201" s="738">
        <v>13</v>
      </c>
      <c r="D201" s="513">
        <v>415032.93</v>
      </c>
      <c r="E201" s="502">
        <v>415032.93</v>
      </c>
      <c r="F201" s="503">
        <v>0</v>
      </c>
    </row>
    <row r="202" spans="2:6" ht="15" x14ac:dyDescent="0.25">
      <c r="B202" s="512" t="s">
        <v>481</v>
      </c>
      <c r="C202" s="737">
        <v>14</v>
      </c>
      <c r="D202" s="513">
        <v>415032.93</v>
      </c>
      <c r="E202" s="502">
        <v>415032.93</v>
      </c>
      <c r="F202" s="503">
        <v>0</v>
      </c>
    </row>
    <row r="203" spans="2:6" ht="15" x14ac:dyDescent="0.25">
      <c r="B203" s="512" t="s">
        <v>481</v>
      </c>
      <c r="C203" s="737">
        <v>15</v>
      </c>
      <c r="D203" s="513">
        <v>415032.93</v>
      </c>
      <c r="E203" s="502">
        <v>415032.93</v>
      </c>
      <c r="F203" s="503">
        <v>0</v>
      </c>
    </row>
    <row r="204" spans="2:6" ht="15" x14ac:dyDescent="0.25">
      <c r="B204" s="512" t="s">
        <v>483</v>
      </c>
      <c r="C204" s="738">
        <v>16</v>
      </c>
      <c r="D204" s="513">
        <v>527514.81999999995</v>
      </c>
      <c r="E204" s="502">
        <v>527514.81999999995</v>
      </c>
      <c r="F204" s="503">
        <v>0</v>
      </c>
    </row>
    <row r="205" spans="2:6" ht="15" x14ac:dyDescent="0.25">
      <c r="B205" s="512" t="s">
        <v>484</v>
      </c>
      <c r="C205" s="737">
        <v>17</v>
      </c>
      <c r="D205" s="513">
        <v>362831.84</v>
      </c>
      <c r="E205" s="502">
        <v>362831.84</v>
      </c>
      <c r="F205" s="503">
        <v>0</v>
      </c>
    </row>
    <row r="206" spans="2:6" ht="15" x14ac:dyDescent="0.25">
      <c r="B206" s="512" t="s">
        <v>485</v>
      </c>
      <c r="C206" s="737">
        <v>18</v>
      </c>
      <c r="D206" s="513">
        <v>569067.19999999995</v>
      </c>
      <c r="E206" s="502">
        <v>569067.19999999995</v>
      </c>
      <c r="F206" s="503">
        <v>0</v>
      </c>
    </row>
    <row r="207" spans="2:6" ht="15" x14ac:dyDescent="0.25">
      <c r="B207" s="512" t="s">
        <v>486</v>
      </c>
      <c r="C207" s="738">
        <v>19</v>
      </c>
      <c r="D207" s="513">
        <v>563839</v>
      </c>
      <c r="E207" s="502">
        <v>563839</v>
      </c>
      <c r="F207" s="503">
        <v>0</v>
      </c>
    </row>
    <row r="208" spans="2:6" ht="15" x14ac:dyDescent="0.25">
      <c r="B208" s="512" t="s">
        <v>487</v>
      </c>
      <c r="C208" s="737">
        <v>20</v>
      </c>
      <c r="D208" s="513">
        <v>700000</v>
      </c>
      <c r="E208" s="502">
        <v>700000</v>
      </c>
      <c r="F208" s="503">
        <v>0</v>
      </c>
    </row>
    <row r="209" spans="2:6" ht="15" x14ac:dyDescent="0.25">
      <c r="B209" s="512" t="s">
        <v>488</v>
      </c>
      <c r="C209" s="737">
        <v>21</v>
      </c>
      <c r="D209" s="513">
        <v>422092.73</v>
      </c>
      <c r="E209" s="502">
        <v>422092.73</v>
      </c>
      <c r="F209" s="503">
        <v>0</v>
      </c>
    </row>
    <row r="210" spans="2:6" ht="15" x14ac:dyDescent="0.25">
      <c r="B210" s="512" t="s">
        <v>489</v>
      </c>
      <c r="C210" s="738">
        <v>22</v>
      </c>
      <c r="D210" s="513">
        <v>889170.7</v>
      </c>
      <c r="E210" s="502">
        <v>889170.7</v>
      </c>
      <c r="F210" s="503">
        <v>0</v>
      </c>
    </row>
    <row r="211" spans="2:6" ht="15" x14ac:dyDescent="0.25">
      <c r="B211" s="512" t="s">
        <v>490</v>
      </c>
      <c r="C211" s="737">
        <v>23</v>
      </c>
      <c r="D211" s="513">
        <v>634925</v>
      </c>
      <c r="E211" s="502">
        <v>634925</v>
      </c>
      <c r="F211" s="503">
        <v>0</v>
      </c>
    </row>
    <row r="212" spans="2:6" ht="15" x14ac:dyDescent="0.25">
      <c r="B212" s="512" t="s">
        <v>491</v>
      </c>
      <c r="C212" s="737">
        <v>24</v>
      </c>
      <c r="D212" s="513">
        <v>634925</v>
      </c>
      <c r="E212" s="502">
        <v>634925</v>
      </c>
      <c r="F212" s="503">
        <v>0</v>
      </c>
    </row>
    <row r="213" spans="2:6" ht="15" x14ac:dyDescent="0.25">
      <c r="B213" s="512" t="s">
        <v>492</v>
      </c>
      <c r="C213" s="738">
        <v>25</v>
      </c>
      <c r="D213" s="513">
        <v>712860</v>
      </c>
      <c r="E213" s="502">
        <v>712860</v>
      </c>
      <c r="F213" s="503">
        <v>0</v>
      </c>
    </row>
    <row r="214" spans="2:6" ht="15" x14ac:dyDescent="0.25">
      <c r="B214" s="512" t="s">
        <v>493</v>
      </c>
      <c r="C214" s="737">
        <v>26</v>
      </c>
      <c r="D214" s="513">
        <v>619665</v>
      </c>
      <c r="E214" s="502">
        <v>619665</v>
      </c>
      <c r="F214" s="503">
        <v>0</v>
      </c>
    </row>
    <row r="215" spans="2:6" ht="15" x14ac:dyDescent="0.25">
      <c r="B215" s="512" t="s">
        <v>494</v>
      </c>
      <c r="C215" s="737">
        <v>27</v>
      </c>
      <c r="D215" s="513">
        <v>619665</v>
      </c>
      <c r="E215" s="502">
        <v>619665</v>
      </c>
      <c r="F215" s="503">
        <v>0</v>
      </c>
    </row>
    <row r="216" spans="2:6" ht="15" x14ac:dyDescent="0.25">
      <c r="B216" s="512" t="s">
        <v>495</v>
      </c>
      <c r="C216" s="738">
        <v>28</v>
      </c>
      <c r="D216" s="513">
        <v>590267.69999999995</v>
      </c>
      <c r="E216" s="502">
        <v>590267.69999999995</v>
      </c>
      <c r="F216" s="503">
        <v>0</v>
      </c>
    </row>
    <row r="217" spans="2:6" ht="15" x14ac:dyDescent="0.25">
      <c r="B217" s="512" t="s">
        <v>496</v>
      </c>
      <c r="C217" s="737">
        <v>29</v>
      </c>
      <c r="D217" s="513">
        <v>604639.64</v>
      </c>
      <c r="E217" s="502">
        <v>604639.64</v>
      </c>
      <c r="F217" s="503">
        <v>0</v>
      </c>
    </row>
    <row r="218" spans="2:6" ht="15" x14ac:dyDescent="0.25">
      <c r="B218" s="512" t="s">
        <v>496</v>
      </c>
      <c r="C218" s="737">
        <v>30</v>
      </c>
      <c r="D218" s="513">
        <v>604639.64</v>
      </c>
      <c r="E218" s="502">
        <v>604639.64</v>
      </c>
      <c r="F218" s="503">
        <v>0</v>
      </c>
    </row>
    <row r="219" spans="2:6" ht="15" x14ac:dyDescent="0.25">
      <c r="B219" s="512" t="s">
        <v>497</v>
      </c>
      <c r="C219" s="738">
        <v>31</v>
      </c>
      <c r="D219" s="513">
        <v>411851.72</v>
      </c>
      <c r="E219" s="502">
        <v>411851.72</v>
      </c>
      <c r="F219" s="503">
        <v>0</v>
      </c>
    </row>
    <row r="220" spans="2:6" ht="15" x14ac:dyDescent="0.25">
      <c r="B220" s="512" t="s">
        <v>498</v>
      </c>
      <c r="C220" s="737">
        <v>32</v>
      </c>
      <c r="D220" s="513">
        <v>528413.43999999994</v>
      </c>
      <c r="E220" s="502">
        <v>528413.43999999994</v>
      </c>
      <c r="F220" s="503">
        <v>0</v>
      </c>
    </row>
    <row r="221" spans="2:6" ht="15" x14ac:dyDescent="0.25">
      <c r="B221" s="512" t="s">
        <v>499</v>
      </c>
      <c r="C221" s="737">
        <v>33</v>
      </c>
      <c r="D221" s="513">
        <v>576552.80000000005</v>
      </c>
      <c r="E221" s="502">
        <v>576552.80000000005</v>
      </c>
      <c r="F221" s="503">
        <v>0</v>
      </c>
    </row>
    <row r="222" spans="2:6" ht="15" x14ac:dyDescent="0.25">
      <c r="B222" s="512" t="s">
        <v>499</v>
      </c>
      <c r="C222" s="738">
        <v>34</v>
      </c>
      <c r="D222" s="513">
        <v>424857.84</v>
      </c>
      <c r="E222" s="502">
        <v>424857.84</v>
      </c>
      <c r="F222" s="503">
        <v>0</v>
      </c>
    </row>
    <row r="223" spans="2:6" ht="15" x14ac:dyDescent="0.25">
      <c r="B223" s="512" t="s">
        <v>499</v>
      </c>
      <c r="C223" s="737">
        <v>35</v>
      </c>
      <c r="D223" s="513">
        <v>424857.84</v>
      </c>
      <c r="E223" s="502">
        <v>424857.84</v>
      </c>
      <c r="F223" s="503">
        <v>0</v>
      </c>
    </row>
    <row r="224" spans="2:6" ht="15" x14ac:dyDescent="0.25">
      <c r="B224" s="512" t="s">
        <v>499</v>
      </c>
      <c r="C224" s="737">
        <v>36</v>
      </c>
      <c r="D224" s="513">
        <v>424857.84</v>
      </c>
      <c r="E224" s="502">
        <v>424857.84</v>
      </c>
      <c r="F224" s="503">
        <v>0</v>
      </c>
    </row>
    <row r="225" spans="2:6" ht="15" x14ac:dyDescent="0.25">
      <c r="B225" s="512" t="s">
        <v>499</v>
      </c>
      <c r="C225" s="738">
        <v>37</v>
      </c>
      <c r="D225" s="517">
        <v>424857.84</v>
      </c>
      <c r="E225" s="505">
        <v>424857.84</v>
      </c>
      <c r="F225" s="503">
        <v>0</v>
      </c>
    </row>
    <row r="226" spans="2:6" ht="15" x14ac:dyDescent="0.25">
      <c r="B226" s="512" t="s">
        <v>499</v>
      </c>
      <c r="C226" s="737">
        <v>38</v>
      </c>
      <c r="D226" s="513">
        <v>424857.84</v>
      </c>
      <c r="E226" s="502">
        <v>424857.84</v>
      </c>
      <c r="F226" s="503">
        <v>0</v>
      </c>
    </row>
    <row r="227" spans="2:6" ht="15" x14ac:dyDescent="0.25">
      <c r="B227" s="512" t="s">
        <v>500</v>
      </c>
      <c r="C227" s="737">
        <v>39</v>
      </c>
      <c r="D227" s="513">
        <v>576800</v>
      </c>
      <c r="E227" s="502">
        <v>576800</v>
      </c>
      <c r="F227" s="503">
        <v>0</v>
      </c>
    </row>
    <row r="228" spans="2:6" ht="15" x14ac:dyDescent="0.25">
      <c r="B228" s="512" t="s">
        <v>499</v>
      </c>
      <c r="C228" s="738">
        <v>40</v>
      </c>
      <c r="D228" s="513">
        <v>576800</v>
      </c>
      <c r="E228" s="502">
        <v>576800</v>
      </c>
      <c r="F228" s="503">
        <v>0</v>
      </c>
    </row>
    <row r="229" spans="2:6" ht="15" x14ac:dyDescent="0.25">
      <c r="B229" s="512" t="s">
        <v>499</v>
      </c>
      <c r="C229" s="737">
        <v>41</v>
      </c>
      <c r="D229" s="513">
        <v>679604.79999999993</v>
      </c>
      <c r="E229" s="502">
        <v>679604.79999999993</v>
      </c>
      <c r="F229" s="503">
        <v>0</v>
      </c>
    </row>
    <row r="230" spans="2:6" ht="15" x14ac:dyDescent="0.25">
      <c r="B230" s="512" t="s">
        <v>501</v>
      </c>
      <c r="C230" s="737">
        <v>42</v>
      </c>
      <c r="D230" s="513">
        <v>191744.514</v>
      </c>
      <c r="E230" s="502">
        <v>191744.514</v>
      </c>
      <c r="F230" s="503">
        <v>0</v>
      </c>
    </row>
    <row r="231" spans="2:6" ht="15" x14ac:dyDescent="0.25">
      <c r="B231" s="512" t="s">
        <v>502</v>
      </c>
      <c r="C231" s="738">
        <v>43</v>
      </c>
      <c r="D231" s="513">
        <v>574369.19999999995</v>
      </c>
      <c r="E231" s="502">
        <v>574369.19999999995</v>
      </c>
      <c r="F231" s="503">
        <v>0</v>
      </c>
    </row>
    <row r="232" spans="2:6" ht="15" x14ac:dyDescent="0.25">
      <c r="B232" s="512" t="s">
        <v>502</v>
      </c>
      <c r="C232" s="737">
        <v>44</v>
      </c>
      <c r="D232" s="513">
        <v>574369.19999999995</v>
      </c>
      <c r="E232" s="502">
        <v>574369.19999999995</v>
      </c>
      <c r="F232" s="503">
        <v>0</v>
      </c>
    </row>
    <row r="233" spans="2:6" ht="15" x14ac:dyDescent="0.25">
      <c r="B233" s="512" t="s">
        <v>502</v>
      </c>
      <c r="C233" s="737">
        <v>45</v>
      </c>
      <c r="D233" s="513">
        <v>584010</v>
      </c>
      <c r="E233" s="502">
        <v>584010</v>
      </c>
      <c r="F233" s="503">
        <v>0</v>
      </c>
    </row>
    <row r="234" spans="2:6" ht="15" x14ac:dyDescent="0.25">
      <c r="B234" s="512" t="s">
        <v>499</v>
      </c>
      <c r="C234" s="738">
        <v>46</v>
      </c>
      <c r="D234" s="513">
        <v>584380.80000000005</v>
      </c>
      <c r="E234" s="502">
        <v>584380.80000000005</v>
      </c>
      <c r="F234" s="503">
        <v>0</v>
      </c>
    </row>
    <row r="235" spans="2:6" ht="15" x14ac:dyDescent="0.25">
      <c r="B235" s="512" t="s">
        <v>499</v>
      </c>
      <c r="C235" s="737">
        <v>47</v>
      </c>
      <c r="D235" s="513">
        <v>584380.80000000005</v>
      </c>
      <c r="E235" s="502">
        <v>584380.80000000005</v>
      </c>
      <c r="F235" s="503">
        <v>0</v>
      </c>
    </row>
    <row r="236" spans="2:6" ht="15" x14ac:dyDescent="0.25">
      <c r="B236" s="512" t="s">
        <v>503</v>
      </c>
      <c r="C236" s="737">
        <v>48</v>
      </c>
      <c r="D236" s="513">
        <v>203205.65760000001</v>
      </c>
      <c r="E236" s="502">
        <v>203205.65760000001</v>
      </c>
      <c r="F236" s="503">
        <v>0</v>
      </c>
    </row>
    <row r="237" spans="2:6" ht="15" x14ac:dyDescent="0.25">
      <c r="B237" s="512" t="s">
        <v>504</v>
      </c>
      <c r="C237" s="738">
        <v>49</v>
      </c>
      <c r="D237" s="513">
        <v>203205.65760000001</v>
      </c>
      <c r="E237" s="502">
        <v>203205.65760000001</v>
      </c>
      <c r="F237" s="503">
        <v>0</v>
      </c>
    </row>
    <row r="238" spans="2:6" ht="15" x14ac:dyDescent="0.25">
      <c r="B238" s="512" t="s">
        <v>499</v>
      </c>
      <c r="C238" s="737">
        <v>50</v>
      </c>
      <c r="D238" s="513">
        <v>584380.80000000005</v>
      </c>
      <c r="E238" s="502">
        <v>584380.80000000005</v>
      </c>
      <c r="F238" s="503">
        <v>0</v>
      </c>
    </row>
    <row r="239" spans="2:6" ht="15" x14ac:dyDescent="0.25">
      <c r="B239" s="512" t="s">
        <v>505</v>
      </c>
      <c r="C239" s="737">
        <v>51</v>
      </c>
      <c r="D239" s="513">
        <v>228260.09799999997</v>
      </c>
      <c r="E239" s="502">
        <v>228260.09799999997</v>
      </c>
      <c r="F239" s="503">
        <v>0</v>
      </c>
    </row>
    <row r="240" spans="2:6" ht="15" x14ac:dyDescent="0.25">
      <c r="B240" s="512" t="s">
        <v>505</v>
      </c>
      <c r="C240" s="738">
        <v>52</v>
      </c>
      <c r="D240" s="513">
        <v>228260.09799999997</v>
      </c>
      <c r="E240" s="502">
        <v>228260.09799999997</v>
      </c>
      <c r="F240" s="503">
        <v>0</v>
      </c>
    </row>
    <row r="241" spans="2:7" ht="15" x14ac:dyDescent="0.25">
      <c r="B241" s="512" t="s">
        <v>506</v>
      </c>
      <c r="C241" s="737">
        <v>53</v>
      </c>
      <c r="D241" s="513">
        <v>787933.74320000003</v>
      </c>
      <c r="E241" s="502">
        <v>787933.74320000003</v>
      </c>
      <c r="F241" s="503">
        <v>0</v>
      </c>
    </row>
    <row r="242" spans="2:7" ht="15" x14ac:dyDescent="0.25">
      <c r="B242" s="512" t="s">
        <v>507</v>
      </c>
      <c r="C242" s="737">
        <v>54</v>
      </c>
      <c r="D242" s="513">
        <v>661300.93000000005</v>
      </c>
      <c r="E242" s="502">
        <v>661300.93000000005</v>
      </c>
      <c r="F242" s="503">
        <v>0</v>
      </c>
    </row>
    <row r="243" spans="2:7" ht="15" x14ac:dyDescent="0.25">
      <c r="B243" s="512" t="s">
        <v>507</v>
      </c>
      <c r="C243" s="738">
        <v>55</v>
      </c>
      <c r="D243" s="513">
        <v>661300.93000000005</v>
      </c>
      <c r="E243" s="502">
        <v>661300.93000000005</v>
      </c>
      <c r="F243" s="503">
        <v>0</v>
      </c>
    </row>
    <row r="244" spans="2:7" ht="15" x14ac:dyDescent="0.25">
      <c r="B244" s="512" t="s">
        <v>507</v>
      </c>
      <c r="C244" s="737">
        <v>56</v>
      </c>
      <c r="D244" s="513">
        <v>661300.93000000005</v>
      </c>
      <c r="E244" s="502">
        <v>661300.93000000005</v>
      </c>
      <c r="F244" s="503">
        <v>0</v>
      </c>
    </row>
    <row r="245" spans="2:7" ht="15" x14ac:dyDescent="0.25">
      <c r="B245" s="512" t="s">
        <v>508</v>
      </c>
      <c r="C245" s="737">
        <v>57</v>
      </c>
      <c r="D245" s="513">
        <v>547411.55000000005</v>
      </c>
      <c r="E245" s="502">
        <v>547411.55000000005</v>
      </c>
      <c r="F245" s="503">
        <v>0</v>
      </c>
    </row>
    <row r="246" spans="2:7" ht="15" x14ac:dyDescent="0.25">
      <c r="B246" s="512" t="s">
        <v>509</v>
      </c>
      <c r="C246" s="738">
        <v>58</v>
      </c>
      <c r="D246" s="513">
        <v>584995</v>
      </c>
      <c r="E246" s="502">
        <v>584995</v>
      </c>
      <c r="F246" s="503">
        <v>0</v>
      </c>
    </row>
    <row r="247" spans="2:7" ht="15" x14ac:dyDescent="0.25">
      <c r="B247" s="512" t="s">
        <v>510</v>
      </c>
      <c r="C247" s="737">
        <v>59</v>
      </c>
      <c r="D247" s="513">
        <v>689500</v>
      </c>
      <c r="E247" s="502">
        <v>689500</v>
      </c>
      <c r="F247" s="503">
        <v>0</v>
      </c>
    </row>
    <row r="248" spans="2:7" ht="15" x14ac:dyDescent="0.25">
      <c r="B248" s="512" t="s">
        <v>510</v>
      </c>
      <c r="C248" s="737">
        <v>60</v>
      </c>
      <c r="D248" s="513">
        <v>689500</v>
      </c>
      <c r="E248" s="502">
        <v>689500</v>
      </c>
      <c r="F248" s="503">
        <v>0</v>
      </c>
    </row>
    <row r="249" spans="2:7" ht="15" x14ac:dyDescent="0.25">
      <c r="B249" s="512" t="s">
        <v>511</v>
      </c>
      <c r="C249" s="738">
        <v>61</v>
      </c>
      <c r="D249" s="513">
        <v>831739.72249999992</v>
      </c>
      <c r="E249" s="504">
        <v>831739.72249999992</v>
      </c>
      <c r="F249" s="503">
        <v>0</v>
      </c>
    </row>
    <row r="250" spans="2:7" ht="15" x14ac:dyDescent="0.25">
      <c r="B250" s="512" t="s">
        <v>512</v>
      </c>
      <c r="C250" s="737">
        <v>62</v>
      </c>
      <c r="D250" s="513">
        <v>398074.28549999994</v>
      </c>
      <c r="E250" s="504">
        <v>398074.28549999994</v>
      </c>
      <c r="F250" s="503">
        <v>0</v>
      </c>
    </row>
    <row r="251" spans="2:7" ht="15" x14ac:dyDescent="0.25">
      <c r="B251" s="512" t="s">
        <v>512</v>
      </c>
      <c r="C251" s="737">
        <v>63</v>
      </c>
      <c r="D251" s="513">
        <v>398074.28549999994</v>
      </c>
      <c r="E251" s="504">
        <v>398074.28549999994</v>
      </c>
      <c r="F251" s="503">
        <v>0</v>
      </c>
    </row>
    <row r="252" spans="2:7" ht="15" x14ac:dyDescent="0.25">
      <c r="B252" s="512" t="s">
        <v>512</v>
      </c>
      <c r="C252" s="738">
        <v>64</v>
      </c>
      <c r="D252" s="513">
        <v>398074.28549999994</v>
      </c>
      <c r="E252" s="504">
        <v>398074.28549999994</v>
      </c>
      <c r="F252" s="503">
        <v>0</v>
      </c>
    </row>
    <row r="253" spans="2:7" ht="15" x14ac:dyDescent="0.25">
      <c r="B253" s="512" t="s">
        <v>513</v>
      </c>
      <c r="C253" s="737">
        <v>65</v>
      </c>
      <c r="D253" s="513">
        <v>586396.75679999997</v>
      </c>
      <c r="E253" s="504">
        <v>586396.75679999997</v>
      </c>
      <c r="F253" s="503">
        <v>0</v>
      </c>
    </row>
    <row r="254" spans="2:7" ht="15" x14ac:dyDescent="0.25">
      <c r="B254" s="512" t="s">
        <v>512</v>
      </c>
      <c r="C254" s="737">
        <v>66</v>
      </c>
      <c r="D254" s="513">
        <v>398074.28549999994</v>
      </c>
      <c r="E254" s="504">
        <v>398074.28549999994</v>
      </c>
      <c r="F254" s="503">
        <v>0</v>
      </c>
    </row>
    <row r="255" spans="2:7" ht="15.75" thickBot="1" x14ac:dyDescent="0.3">
      <c r="B255" s="522" t="s">
        <v>512</v>
      </c>
      <c r="C255" s="749">
        <v>67</v>
      </c>
      <c r="D255" s="517">
        <v>398074.28549999994</v>
      </c>
      <c r="E255" s="508">
        <v>398074.28549999994</v>
      </c>
      <c r="F255" s="509">
        <v>0</v>
      </c>
    </row>
    <row r="256" spans="2:7" ht="15.75" thickBot="1" x14ac:dyDescent="0.3">
      <c r="B256" s="744" t="s">
        <v>314</v>
      </c>
      <c r="C256" s="745">
        <v>67</v>
      </c>
      <c r="D256" s="746">
        <f>SUM(D189:D255)</f>
        <v>34828430.705200002</v>
      </c>
      <c r="E256" s="747">
        <f t="shared" ref="E256:F256" si="12">SUM(E189:E255)</f>
        <v>34828430.705200002</v>
      </c>
      <c r="F256" s="748">
        <f t="shared" si="12"/>
        <v>0</v>
      </c>
      <c r="G256" s="643">
        <v>1</v>
      </c>
    </row>
    <row r="257" spans="2:6" ht="15" x14ac:dyDescent="0.25">
      <c r="B257" s="521" t="s">
        <v>514</v>
      </c>
      <c r="C257" s="738">
        <v>1</v>
      </c>
      <c r="D257" s="519">
        <v>894694.36</v>
      </c>
      <c r="E257" s="504">
        <v>894694.36</v>
      </c>
      <c r="F257" s="503">
        <v>0</v>
      </c>
    </row>
    <row r="258" spans="2:6" ht="15" x14ac:dyDescent="0.25">
      <c r="B258" s="512" t="s">
        <v>515</v>
      </c>
      <c r="C258" s="737">
        <v>2</v>
      </c>
      <c r="D258" s="513">
        <v>206681</v>
      </c>
      <c r="E258" s="504">
        <v>206681</v>
      </c>
      <c r="F258" s="503">
        <v>0</v>
      </c>
    </row>
    <row r="259" spans="2:6" ht="15" x14ac:dyDescent="0.25">
      <c r="B259" s="512" t="s">
        <v>516</v>
      </c>
      <c r="C259" s="737">
        <v>3</v>
      </c>
      <c r="D259" s="513">
        <v>153875.67000000001</v>
      </c>
      <c r="E259" s="504">
        <v>153875.67000000001</v>
      </c>
      <c r="F259" s="503">
        <v>0</v>
      </c>
    </row>
    <row r="260" spans="2:6" ht="15" x14ac:dyDescent="0.25">
      <c r="B260" s="512" t="s">
        <v>517</v>
      </c>
      <c r="C260" s="738">
        <v>4</v>
      </c>
      <c r="D260" s="513">
        <v>309127.46000000002</v>
      </c>
      <c r="E260" s="504">
        <v>309127.46000000002</v>
      </c>
      <c r="F260" s="503">
        <v>0</v>
      </c>
    </row>
    <row r="261" spans="2:6" ht="15" x14ac:dyDescent="0.25">
      <c r="B261" s="512" t="s">
        <v>518</v>
      </c>
      <c r="C261" s="737">
        <v>5</v>
      </c>
      <c r="D261" s="513">
        <v>167233.48000000001</v>
      </c>
      <c r="E261" s="504">
        <v>167233.48000000001</v>
      </c>
      <c r="F261" s="503">
        <v>0</v>
      </c>
    </row>
    <row r="262" spans="2:6" ht="15" x14ac:dyDescent="0.25">
      <c r="B262" s="512" t="s">
        <v>519</v>
      </c>
      <c r="C262" s="737">
        <v>6</v>
      </c>
      <c r="D262" s="513">
        <v>195551</v>
      </c>
      <c r="E262" s="504">
        <v>195551</v>
      </c>
      <c r="F262" s="503">
        <v>0</v>
      </c>
    </row>
    <row r="263" spans="2:6" ht="15" x14ac:dyDescent="0.25">
      <c r="B263" s="512" t="s">
        <v>520</v>
      </c>
      <c r="C263" s="738">
        <v>7</v>
      </c>
      <c r="D263" s="513">
        <v>216287</v>
      </c>
      <c r="E263" s="504">
        <v>216287</v>
      </c>
      <c r="F263" s="503">
        <v>0</v>
      </c>
    </row>
    <row r="264" spans="2:6" ht="15" x14ac:dyDescent="0.25">
      <c r="B264" s="512" t="s">
        <v>521</v>
      </c>
      <c r="C264" s="737">
        <v>8</v>
      </c>
      <c r="D264" s="513">
        <v>1687865</v>
      </c>
      <c r="E264" s="504">
        <v>1687865</v>
      </c>
      <c r="F264" s="503">
        <v>0</v>
      </c>
    </row>
    <row r="265" spans="2:6" ht="15" x14ac:dyDescent="0.25">
      <c r="B265" s="512" t="s">
        <v>522</v>
      </c>
      <c r="C265" s="737">
        <v>9</v>
      </c>
      <c r="D265" s="513">
        <v>172646.63</v>
      </c>
      <c r="E265" s="504">
        <v>172646.63</v>
      </c>
      <c r="F265" s="503">
        <v>0</v>
      </c>
    </row>
    <row r="266" spans="2:6" ht="15" x14ac:dyDescent="0.25">
      <c r="B266" s="512" t="s">
        <v>523</v>
      </c>
      <c r="C266" s="738">
        <v>10</v>
      </c>
      <c r="D266" s="513">
        <v>725297.32</v>
      </c>
      <c r="E266" s="504">
        <v>725297.32</v>
      </c>
      <c r="F266" s="503">
        <v>0</v>
      </c>
    </row>
    <row r="267" spans="2:6" ht="15" x14ac:dyDescent="0.25">
      <c r="B267" s="512" t="s">
        <v>524</v>
      </c>
      <c r="C267" s="737">
        <v>11</v>
      </c>
      <c r="D267" s="513">
        <v>155014.51</v>
      </c>
      <c r="E267" s="504">
        <v>155014.51</v>
      </c>
      <c r="F267" s="503">
        <v>0</v>
      </c>
    </row>
    <row r="268" spans="2:6" ht="15" x14ac:dyDescent="0.25">
      <c r="B268" s="512" t="s">
        <v>524</v>
      </c>
      <c r="C268" s="737">
        <v>12</v>
      </c>
      <c r="D268" s="513">
        <v>155014.51</v>
      </c>
      <c r="E268" s="504">
        <v>155014.51</v>
      </c>
      <c r="F268" s="503">
        <v>0</v>
      </c>
    </row>
    <row r="269" spans="2:6" ht="15" x14ac:dyDescent="0.25">
      <c r="B269" s="512" t="s">
        <v>525</v>
      </c>
      <c r="C269" s="738">
        <v>13</v>
      </c>
      <c r="D269" s="513">
        <v>86762.8</v>
      </c>
      <c r="E269" s="504">
        <v>86762.8</v>
      </c>
      <c r="F269" s="503">
        <v>0</v>
      </c>
    </row>
    <row r="270" spans="2:6" ht="15" x14ac:dyDescent="0.25">
      <c r="B270" s="512" t="s">
        <v>525</v>
      </c>
      <c r="C270" s="737">
        <v>14</v>
      </c>
      <c r="D270" s="513">
        <v>86762.8</v>
      </c>
      <c r="E270" s="504">
        <v>86762.8</v>
      </c>
      <c r="F270" s="503">
        <v>0</v>
      </c>
    </row>
    <row r="271" spans="2:6" ht="15" x14ac:dyDescent="0.25">
      <c r="B271" s="512" t="s">
        <v>526</v>
      </c>
      <c r="C271" s="737">
        <v>15</v>
      </c>
      <c r="D271" s="513">
        <v>300484.80000000005</v>
      </c>
      <c r="E271" s="504">
        <v>300484.80000000005</v>
      </c>
      <c r="F271" s="503">
        <v>0</v>
      </c>
    </row>
    <row r="272" spans="2:6" ht="15" x14ac:dyDescent="0.25">
      <c r="B272" s="512" t="s">
        <v>527</v>
      </c>
      <c r="C272" s="738">
        <v>16</v>
      </c>
      <c r="D272" s="513">
        <v>149043.76999999999</v>
      </c>
      <c r="E272" s="504">
        <v>149043.76999999999</v>
      </c>
      <c r="F272" s="503">
        <v>0</v>
      </c>
    </row>
    <row r="273" spans="2:7" ht="15" x14ac:dyDescent="0.25">
      <c r="B273" s="512" t="s">
        <v>527</v>
      </c>
      <c r="C273" s="737">
        <v>17</v>
      </c>
      <c r="D273" s="513">
        <v>149043.76999999999</v>
      </c>
      <c r="E273" s="504">
        <v>149043.76999999999</v>
      </c>
      <c r="F273" s="503">
        <v>0</v>
      </c>
    </row>
    <row r="274" spans="2:7" ht="15" x14ac:dyDescent="0.25">
      <c r="B274" s="512" t="s">
        <v>528</v>
      </c>
      <c r="C274" s="737">
        <v>18</v>
      </c>
      <c r="D274" s="513">
        <v>99500</v>
      </c>
      <c r="E274" s="502">
        <v>99500</v>
      </c>
      <c r="F274" s="503">
        <v>0</v>
      </c>
    </row>
    <row r="275" spans="2:7" ht="15" x14ac:dyDescent="0.25">
      <c r="B275" s="512" t="s">
        <v>528</v>
      </c>
      <c r="C275" s="738">
        <v>19</v>
      </c>
      <c r="D275" s="513">
        <v>99500</v>
      </c>
      <c r="E275" s="502">
        <v>99500</v>
      </c>
      <c r="F275" s="503">
        <v>0</v>
      </c>
    </row>
    <row r="276" spans="2:7" ht="15" x14ac:dyDescent="0.25">
      <c r="B276" s="512" t="s">
        <v>528</v>
      </c>
      <c r="C276" s="737">
        <v>20</v>
      </c>
      <c r="D276" s="513">
        <v>99500</v>
      </c>
      <c r="E276" s="502">
        <v>99500</v>
      </c>
      <c r="F276" s="503">
        <v>0</v>
      </c>
    </row>
    <row r="277" spans="2:7" ht="15" x14ac:dyDescent="0.25">
      <c r="B277" s="512" t="s">
        <v>529</v>
      </c>
      <c r="C277" s="737">
        <v>21</v>
      </c>
      <c r="D277" s="513">
        <v>3233152</v>
      </c>
      <c r="E277" s="504">
        <v>3233152</v>
      </c>
      <c r="F277" s="503">
        <v>0</v>
      </c>
    </row>
    <row r="278" spans="2:7" ht="15.75" thickBot="1" x14ac:dyDescent="0.3">
      <c r="B278" s="522" t="s">
        <v>530</v>
      </c>
      <c r="C278" s="749">
        <v>22</v>
      </c>
      <c r="D278" s="517">
        <v>797972.18</v>
      </c>
      <c r="E278" s="508">
        <v>797972.18</v>
      </c>
      <c r="F278" s="509">
        <v>0</v>
      </c>
    </row>
    <row r="279" spans="2:7" ht="15.75" thickBot="1" x14ac:dyDescent="0.3">
      <c r="B279" s="744" t="s">
        <v>315</v>
      </c>
      <c r="C279" s="745">
        <v>22</v>
      </c>
      <c r="D279" s="746">
        <f>SUM(D257:D278)</f>
        <v>10141010.059999999</v>
      </c>
      <c r="E279" s="747">
        <f t="shared" ref="E279:F279" si="13">SUM(E257:E278)</f>
        <v>10141010.059999999</v>
      </c>
      <c r="F279" s="748">
        <f t="shared" si="13"/>
        <v>0</v>
      </c>
      <c r="G279" s="643">
        <v>1</v>
      </c>
    </row>
    <row r="280" spans="2:7" ht="15" x14ac:dyDescent="0.25">
      <c r="B280" s="521" t="s">
        <v>531</v>
      </c>
      <c r="C280" s="738">
        <v>1</v>
      </c>
      <c r="D280" s="519">
        <v>55622.82</v>
      </c>
      <c r="E280" s="504">
        <v>55622.82</v>
      </c>
      <c r="F280" s="503">
        <v>0</v>
      </c>
    </row>
    <row r="281" spans="2:7" ht="15" x14ac:dyDescent="0.25">
      <c r="B281" s="512" t="s">
        <v>532</v>
      </c>
      <c r="C281" s="737">
        <v>2</v>
      </c>
      <c r="D281" s="513">
        <v>76505.45</v>
      </c>
      <c r="E281" s="502">
        <v>76505.45</v>
      </c>
      <c r="F281" s="506">
        <v>0</v>
      </c>
    </row>
    <row r="282" spans="2:7" ht="15" x14ac:dyDescent="0.25">
      <c r="B282" s="512" t="s">
        <v>532</v>
      </c>
      <c r="C282" s="737">
        <v>3</v>
      </c>
      <c r="D282" s="513">
        <v>76505.45</v>
      </c>
      <c r="E282" s="502">
        <v>76505.45</v>
      </c>
      <c r="F282" s="506">
        <v>0</v>
      </c>
    </row>
    <row r="283" spans="2:7" ht="15" x14ac:dyDescent="0.25">
      <c r="B283" s="512" t="s">
        <v>533</v>
      </c>
      <c r="C283" s="738">
        <v>4</v>
      </c>
      <c r="D283" s="513">
        <v>95890</v>
      </c>
      <c r="E283" s="502">
        <v>95890</v>
      </c>
      <c r="F283" s="506">
        <v>0</v>
      </c>
    </row>
    <row r="284" spans="2:7" ht="15" x14ac:dyDescent="0.25">
      <c r="B284" s="512" t="s">
        <v>534</v>
      </c>
      <c r="C284" s="737">
        <v>5</v>
      </c>
      <c r="D284" s="513">
        <v>95561.74</v>
      </c>
      <c r="E284" s="502">
        <v>95561.74</v>
      </c>
      <c r="F284" s="506">
        <v>0</v>
      </c>
    </row>
    <row r="285" spans="2:7" ht="15" x14ac:dyDescent="0.25">
      <c r="B285" s="512" t="s">
        <v>535</v>
      </c>
      <c r="C285" s="737">
        <v>6</v>
      </c>
      <c r="D285" s="513">
        <v>94056</v>
      </c>
      <c r="E285" s="502">
        <v>94056</v>
      </c>
      <c r="F285" s="506">
        <v>0</v>
      </c>
    </row>
    <row r="286" spans="2:7" ht="15" x14ac:dyDescent="0.25">
      <c r="B286" s="512" t="s">
        <v>536</v>
      </c>
      <c r="C286" s="738">
        <v>7</v>
      </c>
      <c r="D286" s="513">
        <v>94056</v>
      </c>
      <c r="E286" s="502">
        <v>94056</v>
      </c>
      <c r="F286" s="506">
        <v>0</v>
      </c>
    </row>
    <row r="287" spans="2:7" ht="15" x14ac:dyDescent="0.25">
      <c r="B287" s="512" t="s">
        <v>535</v>
      </c>
      <c r="C287" s="737">
        <v>8</v>
      </c>
      <c r="D287" s="513">
        <v>94056</v>
      </c>
      <c r="E287" s="502">
        <v>94056</v>
      </c>
      <c r="F287" s="506">
        <v>0</v>
      </c>
    </row>
    <row r="288" spans="2:7" ht="15" x14ac:dyDescent="0.25">
      <c r="B288" s="512" t="s">
        <v>536</v>
      </c>
      <c r="C288" s="737">
        <v>9</v>
      </c>
      <c r="D288" s="513">
        <v>94056</v>
      </c>
      <c r="E288" s="502">
        <v>94056</v>
      </c>
      <c r="F288" s="506">
        <v>0</v>
      </c>
    </row>
    <row r="289" spans="2:6" ht="15" x14ac:dyDescent="0.25">
      <c r="B289" s="512" t="s">
        <v>535</v>
      </c>
      <c r="C289" s="738">
        <v>10</v>
      </c>
      <c r="D289" s="513">
        <v>94056</v>
      </c>
      <c r="E289" s="502">
        <v>94056</v>
      </c>
      <c r="F289" s="506">
        <v>0</v>
      </c>
    </row>
    <row r="290" spans="2:6" ht="15" x14ac:dyDescent="0.25">
      <c r="B290" s="512" t="s">
        <v>535</v>
      </c>
      <c r="C290" s="737">
        <v>11</v>
      </c>
      <c r="D290" s="513">
        <v>94056</v>
      </c>
      <c r="E290" s="502">
        <v>94056</v>
      </c>
      <c r="F290" s="506">
        <v>0</v>
      </c>
    </row>
    <row r="291" spans="2:6" ht="15" x14ac:dyDescent="0.25">
      <c r="B291" s="512" t="s">
        <v>535</v>
      </c>
      <c r="C291" s="737">
        <v>12</v>
      </c>
      <c r="D291" s="513">
        <v>94056</v>
      </c>
      <c r="E291" s="502">
        <v>94056</v>
      </c>
      <c r="F291" s="506">
        <v>0</v>
      </c>
    </row>
    <row r="292" spans="2:6" ht="15" x14ac:dyDescent="0.25">
      <c r="B292" s="512" t="s">
        <v>537</v>
      </c>
      <c r="C292" s="738">
        <v>13</v>
      </c>
      <c r="D292" s="513">
        <v>94056</v>
      </c>
      <c r="E292" s="502">
        <v>94056</v>
      </c>
      <c r="F292" s="506">
        <v>0</v>
      </c>
    </row>
    <row r="293" spans="2:6" ht="15" x14ac:dyDescent="0.25">
      <c r="B293" s="512" t="s">
        <v>538</v>
      </c>
      <c r="C293" s="737">
        <v>14</v>
      </c>
      <c r="D293" s="513">
        <v>72424.149999999994</v>
      </c>
      <c r="E293" s="502">
        <v>72424.149999999994</v>
      </c>
      <c r="F293" s="506">
        <v>0</v>
      </c>
    </row>
    <row r="294" spans="2:6" ht="15" x14ac:dyDescent="0.25">
      <c r="B294" s="512" t="s">
        <v>539</v>
      </c>
      <c r="C294" s="737">
        <v>15</v>
      </c>
      <c r="D294" s="513">
        <v>84693.5</v>
      </c>
      <c r="E294" s="502">
        <v>84693.5</v>
      </c>
      <c r="F294" s="506">
        <v>0</v>
      </c>
    </row>
    <row r="295" spans="2:6" ht="15" x14ac:dyDescent="0.25">
      <c r="B295" s="512" t="s">
        <v>540</v>
      </c>
      <c r="C295" s="738">
        <v>16</v>
      </c>
      <c r="D295" s="513">
        <v>78234</v>
      </c>
      <c r="E295" s="502">
        <v>78234</v>
      </c>
      <c r="F295" s="506">
        <v>0</v>
      </c>
    </row>
    <row r="296" spans="2:6" ht="15" x14ac:dyDescent="0.25">
      <c r="B296" s="512" t="s">
        <v>541</v>
      </c>
      <c r="C296" s="737">
        <v>17</v>
      </c>
      <c r="D296" s="513">
        <v>72485</v>
      </c>
      <c r="E296" s="502">
        <v>72485</v>
      </c>
      <c r="F296" s="506">
        <v>0</v>
      </c>
    </row>
    <row r="297" spans="2:6" ht="15" x14ac:dyDescent="0.25">
      <c r="B297" s="512" t="s">
        <v>542</v>
      </c>
      <c r="C297" s="737">
        <v>18</v>
      </c>
      <c r="D297" s="513">
        <v>80660</v>
      </c>
      <c r="E297" s="502">
        <v>80660</v>
      </c>
      <c r="F297" s="506">
        <v>0</v>
      </c>
    </row>
    <row r="298" spans="2:6" ht="15" x14ac:dyDescent="0.25">
      <c r="B298" s="512" t="s">
        <v>543</v>
      </c>
      <c r="C298" s="738">
        <v>19</v>
      </c>
      <c r="D298" s="513">
        <v>80660</v>
      </c>
      <c r="E298" s="502">
        <v>80660</v>
      </c>
      <c r="F298" s="506">
        <v>0</v>
      </c>
    </row>
    <row r="299" spans="2:6" ht="15" x14ac:dyDescent="0.25">
      <c r="B299" s="512" t="s">
        <v>544</v>
      </c>
      <c r="C299" s="737">
        <v>20</v>
      </c>
      <c r="D299" s="513">
        <v>50572.68</v>
      </c>
      <c r="E299" s="502">
        <v>50572.68</v>
      </c>
      <c r="F299" s="506">
        <v>0</v>
      </c>
    </row>
    <row r="300" spans="2:6" ht="15" x14ac:dyDescent="0.25">
      <c r="B300" s="512" t="s">
        <v>545</v>
      </c>
      <c r="C300" s="737">
        <v>21</v>
      </c>
      <c r="D300" s="513">
        <v>61013.84</v>
      </c>
      <c r="E300" s="502">
        <v>61013.84</v>
      </c>
      <c r="F300" s="506">
        <v>0</v>
      </c>
    </row>
    <row r="301" spans="2:6" ht="15" x14ac:dyDescent="0.25">
      <c r="B301" s="512" t="s">
        <v>546</v>
      </c>
      <c r="C301" s="738">
        <v>22</v>
      </c>
      <c r="D301" s="513">
        <v>61013.84</v>
      </c>
      <c r="E301" s="502">
        <v>61013.84</v>
      </c>
      <c r="F301" s="506">
        <v>0</v>
      </c>
    </row>
    <row r="302" spans="2:6" ht="15" x14ac:dyDescent="0.25">
      <c r="B302" s="512" t="s">
        <v>545</v>
      </c>
      <c r="C302" s="737">
        <v>23</v>
      </c>
      <c r="D302" s="513">
        <v>61013.84</v>
      </c>
      <c r="E302" s="502">
        <v>61013.84</v>
      </c>
      <c r="F302" s="506">
        <v>0</v>
      </c>
    </row>
    <row r="303" spans="2:6" ht="15" x14ac:dyDescent="0.25">
      <c r="B303" s="512" t="s">
        <v>547</v>
      </c>
      <c r="C303" s="737">
        <v>24</v>
      </c>
      <c r="D303" s="513">
        <v>83848.799999999988</v>
      </c>
      <c r="E303" s="502">
        <v>83848.799999999988</v>
      </c>
      <c r="F303" s="506">
        <v>0</v>
      </c>
    </row>
    <row r="304" spans="2:6" ht="15" x14ac:dyDescent="0.25">
      <c r="B304" s="512" t="s">
        <v>548</v>
      </c>
      <c r="C304" s="738">
        <v>25</v>
      </c>
      <c r="D304" s="513">
        <v>83848.799999999988</v>
      </c>
      <c r="E304" s="502">
        <v>83848.799999999988</v>
      </c>
      <c r="F304" s="506">
        <v>0</v>
      </c>
    </row>
    <row r="305" spans="2:6" ht="15" x14ac:dyDescent="0.25">
      <c r="B305" s="512" t="s">
        <v>547</v>
      </c>
      <c r="C305" s="737">
        <v>26</v>
      </c>
      <c r="D305" s="513">
        <v>83848.799999999988</v>
      </c>
      <c r="E305" s="502">
        <v>83848.799999999988</v>
      </c>
      <c r="F305" s="506">
        <v>0</v>
      </c>
    </row>
    <row r="306" spans="2:6" ht="15" x14ac:dyDescent="0.25">
      <c r="B306" s="512" t="s">
        <v>547</v>
      </c>
      <c r="C306" s="737">
        <v>27</v>
      </c>
      <c r="D306" s="513">
        <v>83848.799999999988</v>
      </c>
      <c r="E306" s="502">
        <v>83848.799999999988</v>
      </c>
      <c r="F306" s="506">
        <v>0</v>
      </c>
    </row>
    <row r="307" spans="2:6" ht="15" x14ac:dyDescent="0.25">
      <c r="B307" s="512" t="s">
        <v>547</v>
      </c>
      <c r="C307" s="738">
        <v>28</v>
      </c>
      <c r="D307" s="513">
        <v>80450.722800000003</v>
      </c>
      <c r="E307" s="502">
        <v>80450.722800000003</v>
      </c>
      <c r="F307" s="506">
        <v>0</v>
      </c>
    </row>
    <row r="308" spans="2:6" ht="15" x14ac:dyDescent="0.25">
      <c r="B308" s="512" t="s">
        <v>547</v>
      </c>
      <c r="C308" s="737">
        <v>29</v>
      </c>
      <c r="D308" s="513">
        <v>80450.722800000003</v>
      </c>
      <c r="E308" s="502">
        <v>80450.722800000003</v>
      </c>
      <c r="F308" s="506">
        <v>0</v>
      </c>
    </row>
    <row r="309" spans="2:6" ht="15" x14ac:dyDescent="0.25">
      <c r="B309" s="512" t="s">
        <v>547</v>
      </c>
      <c r="C309" s="737">
        <v>30</v>
      </c>
      <c r="D309" s="513">
        <v>81801.090000000011</v>
      </c>
      <c r="E309" s="502">
        <v>81801.090000000011</v>
      </c>
      <c r="F309" s="506">
        <v>0</v>
      </c>
    </row>
    <row r="310" spans="2:6" ht="15" x14ac:dyDescent="0.25">
      <c r="B310" s="512" t="s">
        <v>547</v>
      </c>
      <c r="C310" s="738">
        <v>31</v>
      </c>
      <c r="D310" s="513">
        <v>81801.090000000011</v>
      </c>
      <c r="E310" s="502">
        <v>81801.090000000011</v>
      </c>
      <c r="F310" s="506">
        <v>0</v>
      </c>
    </row>
    <row r="311" spans="2:6" ht="15" x14ac:dyDescent="0.25">
      <c r="B311" s="512" t="s">
        <v>547</v>
      </c>
      <c r="C311" s="737">
        <v>32</v>
      </c>
      <c r="D311" s="513">
        <v>81801.090000000011</v>
      </c>
      <c r="E311" s="502">
        <v>81801.090000000011</v>
      </c>
      <c r="F311" s="506">
        <v>0</v>
      </c>
    </row>
    <row r="312" spans="2:6" ht="15" x14ac:dyDescent="0.25">
      <c r="B312" s="512" t="s">
        <v>547</v>
      </c>
      <c r="C312" s="737">
        <v>33</v>
      </c>
      <c r="D312" s="513">
        <v>81801.090000000011</v>
      </c>
      <c r="E312" s="502">
        <v>81801.090000000011</v>
      </c>
      <c r="F312" s="506">
        <v>0</v>
      </c>
    </row>
    <row r="313" spans="2:6" ht="15" x14ac:dyDescent="0.25">
      <c r="B313" s="512" t="s">
        <v>549</v>
      </c>
      <c r="C313" s="738">
        <v>34</v>
      </c>
      <c r="D313" s="513">
        <v>119217.28</v>
      </c>
      <c r="E313" s="502">
        <v>119217.28</v>
      </c>
      <c r="F313" s="506">
        <v>0</v>
      </c>
    </row>
    <row r="314" spans="2:6" ht="15" x14ac:dyDescent="0.25">
      <c r="B314" s="512" t="s">
        <v>550</v>
      </c>
      <c r="C314" s="737">
        <v>35</v>
      </c>
      <c r="D314" s="513">
        <v>661300.93000000005</v>
      </c>
      <c r="E314" s="502">
        <v>661300.93000000005</v>
      </c>
      <c r="F314" s="506">
        <v>0</v>
      </c>
    </row>
    <row r="315" spans="2:6" ht="15" x14ac:dyDescent="0.25">
      <c r="B315" s="512" t="s">
        <v>550</v>
      </c>
      <c r="C315" s="737">
        <v>36</v>
      </c>
      <c r="D315" s="513">
        <v>112545.63</v>
      </c>
      <c r="E315" s="502">
        <v>112545.63</v>
      </c>
      <c r="F315" s="506">
        <v>0</v>
      </c>
    </row>
    <row r="316" spans="2:6" ht="15" x14ac:dyDescent="0.25">
      <c r="B316" s="512" t="s">
        <v>550</v>
      </c>
      <c r="C316" s="738">
        <v>37</v>
      </c>
      <c r="D316" s="513">
        <v>112545.63</v>
      </c>
      <c r="E316" s="502">
        <v>112545.63</v>
      </c>
      <c r="F316" s="506">
        <v>0</v>
      </c>
    </row>
    <row r="317" spans="2:6" ht="15" x14ac:dyDescent="0.25">
      <c r="B317" s="512" t="s">
        <v>550</v>
      </c>
      <c r="C317" s="737">
        <v>38</v>
      </c>
      <c r="D317" s="513">
        <v>112545.63</v>
      </c>
      <c r="E317" s="502">
        <v>112545.63</v>
      </c>
      <c r="F317" s="506">
        <v>0</v>
      </c>
    </row>
    <row r="318" spans="2:6" ht="15" x14ac:dyDescent="0.25">
      <c r="B318" s="512" t="s">
        <v>550</v>
      </c>
      <c r="C318" s="737">
        <v>39</v>
      </c>
      <c r="D318" s="513">
        <v>112545.63</v>
      </c>
      <c r="E318" s="502">
        <v>112545.63</v>
      </c>
      <c r="F318" s="506">
        <v>0</v>
      </c>
    </row>
    <row r="319" spans="2:6" ht="15" x14ac:dyDescent="0.25">
      <c r="B319" s="512" t="s">
        <v>550</v>
      </c>
      <c r="C319" s="738">
        <v>40</v>
      </c>
      <c r="D319" s="513">
        <v>112545.63</v>
      </c>
      <c r="E319" s="502">
        <v>112545.63</v>
      </c>
      <c r="F319" s="506">
        <v>0</v>
      </c>
    </row>
    <row r="320" spans="2:6" ht="15" x14ac:dyDescent="0.25">
      <c r="B320" s="512" t="s">
        <v>551</v>
      </c>
      <c r="C320" s="737">
        <v>41</v>
      </c>
      <c r="D320" s="513">
        <v>112545.63</v>
      </c>
      <c r="E320" s="502">
        <v>112545.63</v>
      </c>
      <c r="F320" s="506">
        <v>0</v>
      </c>
    </row>
    <row r="321" spans="2:7" ht="15" x14ac:dyDescent="0.25">
      <c r="B321" s="512" t="s">
        <v>552</v>
      </c>
      <c r="C321" s="737">
        <v>42</v>
      </c>
      <c r="D321" s="513">
        <v>120718.94</v>
      </c>
      <c r="E321" s="502">
        <v>120718.94</v>
      </c>
      <c r="F321" s="506">
        <v>0</v>
      </c>
    </row>
    <row r="322" spans="2:7" ht="15" x14ac:dyDescent="0.25">
      <c r="B322" s="512" t="s">
        <v>552</v>
      </c>
      <c r="C322" s="738">
        <v>43</v>
      </c>
      <c r="D322" s="513">
        <v>120718.94</v>
      </c>
      <c r="E322" s="502">
        <v>120718.94</v>
      </c>
      <c r="F322" s="506">
        <v>0</v>
      </c>
    </row>
    <row r="323" spans="2:7" ht="15" x14ac:dyDescent="0.25">
      <c r="B323" s="512" t="s">
        <v>553</v>
      </c>
      <c r="C323" s="737">
        <v>44</v>
      </c>
      <c r="D323" s="513">
        <v>142037</v>
      </c>
      <c r="E323" s="502">
        <v>142037</v>
      </c>
      <c r="F323" s="506">
        <v>0</v>
      </c>
    </row>
    <row r="324" spans="2:7" ht="15" x14ac:dyDescent="0.25">
      <c r="B324" s="512" t="s">
        <v>554</v>
      </c>
      <c r="C324" s="737">
        <v>45</v>
      </c>
      <c r="D324" s="513">
        <v>129915</v>
      </c>
      <c r="E324" s="502">
        <v>129915</v>
      </c>
      <c r="F324" s="506">
        <v>0</v>
      </c>
    </row>
    <row r="325" spans="2:7" ht="15" x14ac:dyDescent="0.25">
      <c r="B325" s="512" t="s">
        <v>554</v>
      </c>
      <c r="C325" s="738">
        <v>46</v>
      </c>
      <c r="D325" s="513">
        <v>129915</v>
      </c>
      <c r="E325" s="502">
        <v>129915</v>
      </c>
      <c r="F325" s="506">
        <v>0</v>
      </c>
    </row>
    <row r="326" spans="2:7" ht="15" x14ac:dyDescent="0.25">
      <c r="B326" s="512" t="s">
        <v>554</v>
      </c>
      <c r="C326" s="737">
        <v>47</v>
      </c>
      <c r="D326" s="513">
        <v>129915</v>
      </c>
      <c r="E326" s="502">
        <v>129915</v>
      </c>
      <c r="F326" s="506">
        <v>0</v>
      </c>
    </row>
    <row r="327" spans="2:7" ht="15" x14ac:dyDescent="0.25">
      <c r="B327" s="512" t="s">
        <v>555</v>
      </c>
      <c r="C327" s="737">
        <v>48</v>
      </c>
      <c r="D327" s="513">
        <v>122637.4656</v>
      </c>
      <c r="E327" s="502">
        <v>122637.4656</v>
      </c>
      <c r="F327" s="506">
        <v>0</v>
      </c>
    </row>
    <row r="328" spans="2:7" ht="15" x14ac:dyDescent="0.25">
      <c r="B328" s="512" t="s">
        <v>555</v>
      </c>
      <c r="C328" s="738">
        <v>49</v>
      </c>
      <c r="D328" s="513">
        <v>122637.4656</v>
      </c>
      <c r="E328" s="502">
        <v>122637.4656</v>
      </c>
      <c r="F328" s="506">
        <v>0</v>
      </c>
    </row>
    <row r="329" spans="2:7" ht="15.75" thickBot="1" x14ac:dyDescent="0.3">
      <c r="B329" s="522" t="s">
        <v>556</v>
      </c>
      <c r="C329" s="743">
        <v>50</v>
      </c>
      <c r="D329" s="517">
        <v>97051.483200000002</v>
      </c>
      <c r="E329" s="505">
        <v>97051.483200000002</v>
      </c>
      <c r="F329" s="507">
        <v>0</v>
      </c>
    </row>
    <row r="330" spans="2:7" ht="15.75" thickBot="1" x14ac:dyDescent="0.3">
      <c r="B330" s="744" t="s">
        <v>330</v>
      </c>
      <c r="C330" s="745">
        <v>50</v>
      </c>
      <c r="D330" s="746">
        <f>SUM(D280:D329)</f>
        <v>5250143.5999999987</v>
      </c>
      <c r="E330" s="747">
        <f t="shared" ref="E330:F330" si="14">SUM(E280:E329)</f>
        <v>5250143.5999999987</v>
      </c>
      <c r="F330" s="748">
        <f t="shared" si="14"/>
        <v>0</v>
      </c>
      <c r="G330" s="643">
        <v>1</v>
      </c>
    </row>
    <row r="331" spans="2:7" ht="15" x14ac:dyDescent="0.25">
      <c r="B331" s="521" t="s">
        <v>557</v>
      </c>
      <c r="C331" s="738">
        <v>1</v>
      </c>
      <c r="D331" s="519">
        <v>50958.78</v>
      </c>
      <c r="E331" s="504">
        <v>50958.78</v>
      </c>
      <c r="F331" s="503">
        <v>0</v>
      </c>
    </row>
    <row r="332" spans="2:7" ht="15" x14ac:dyDescent="0.25">
      <c r="B332" s="512" t="s">
        <v>558</v>
      </c>
      <c r="C332" s="737">
        <v>2</v>
      </c>
      <c r="D332" s="513">
        <v>52480</v>
      </c>
      <c r="E332" s="502">
        <v>52480</v>
      </c>
      <c r="F332" s="503">
        <v>0</v>
      </c>
    </row>
    <row r="333" spans="2:7" ht="15" x14ac:dyDescent="0.25">
      <c r="B333" s="512" t="s">
        <v>559</v>
      </c>
      <c r="C333" s="737">
        <v>3</v>
      </c>
      <c r="D333" s="513">
        <v>100935</v>
      </c>
      <c r="E333" s="502">
        <v>100935</v>
      </c>
      <c r="F333" s="503">
        <v>0</v>
      </c>
    </row>
    <row r="334" spans="2:7" ht="15.75" thickBot="1" x14ac:dyDescent="0.3">
      <c r="B334" s="522" t="s">
        <v>560</v>
      </c>
      <c r="C334" s="743">
        <v>4</v>
      </c>
      <c r="D334" s="517">
        <v>545081.96799999988</v>
      </c>
      <c r="E334" s="505">
        <v>545081.96799999988</v>
      </c>
      <c r="F334" s="509">
        <v>0</v>
      </c>
    </row>
    <row r="335" spans="2:7" ht="15.75" thickBot="1" x14ac:dyDescent="0.3">
      <c r="B335" s="744" t="s">
        <v>316</v>
      </c>
      <c r="C335" s="745">
        <v>4</v>
      </c>
      <c r="D335" s="746">
        <f>SUM(D331:D334)</f>
        <v>749455.74799999991</v>
      </c>
      <c r="E335" s="747">
        <f t="shared" ref="E335:F335" si="15">SUM(E331:E334)</f>
        <v>749455.74799999991</v>
      </c>
      <c r="F335" s="748">
        <f t="shared" si="15"/>
        <v>0</v>
      </c>
      <c r="G335" s="643">
        <v>1</v>
      </c>
    </row>
    <row r="336" spans="2:7" ht="15" x14ac:dyDescent="0.25">
      <c r="B336" s="521" t="s">
        <v>561</v>
      </c>
      <c r="C336" s="738">
        <v>1</v>
      </c>
      <c r="D336" s="519">
        <v>156124.97</v>
      </c>
      <c r="E336" s="504">
        <v>156124.97</v>
      </c>
      <c r="F336" s="503">
        <v>0</v>
      </c>
    </row>
    <row r="337" spans="2:7" ht="15" x14ac:dyDescent="0.25">
      <c r="B337" s="512" t="s">
        <v>562</v>
      </c>
      <c r="C337" s="737">
        <v>2</v>
      </c>
      <c r="D337" s="513">
        <v>50703.18</v>
      </c>
      <c r="E337" s="502">
        <v>50703.18</v>
      </c>
      <c r="F337" s="503">
        <v>0</v>
      </c>
    </row>
    <row r="338" spans="2:7" ht="15" x14ac:dyDescent="0.25">
      <c r="B338" s="512" t="s">
        <v>563</v>
      </c>
      <c r="C338" s="737">
        <v>3</v>
      </c>
      <c r="D338" s="513">
        <v>114994.36</v>
      </c>
      <c r="E338" s="502">
        <v>114994.36</v>
      </c>
      <c r="F338" s="503">
        <v>0</v>
      </c>
    </row>
    <row r="339" spans="2:7" ht="15" x14ac:dyDescent="0.25">
      <c r="B339" s="512" t="s">
        <v>564</v>
      </c>
      <c r="C339" s="738">
        <v>4</v>
      </c>
      <c r="D339" s="513">
        <v>69322.259999999995</v>
      </c>
      <c r="E339" s="502">
        <v>69322.259999999995</v>
      </c>
      <c r="F339" s="503">
        <v>0</v>
      </c>
    </row>
    <row r="340" spans="2:7" ht="15" x14ac:dyDescent="0.25">
      <c r="B340" s="512" t="s">
        <v>565</v>
      </c>
      <c r="C340" s="737">
        <v>5</v>
      </c>
      <c r="D340" s="513">
        <v>97500</v>
      </c>
      <c r="E340" s="502">
        <v>97500</v>
      </c>
      <c r="F340" s="503">
        <v>0</v>
      </c>
    </row>
    <row r="341" spans="2:7" ht="15" x14ac:dyDescent="0.25">
      <c r="B341" s="512" t="s">
        <v>566</v>
      </c>
      <c r="C341" s="737">
        <v>6</v>
      </c>
      <c r="D341" s="513">
        <v>506721.96</v>
      </c>
      <c r="E341" s="502">
        <v>506721.96</v>
      </c>
      <c r="F341" s="503">
        <v>0</v>
      </c>
    </row>
    <row r="342" spans="2:7" ht="15" x14ac:dyDescent="0.25">
      <c r="B342" s="512" t="s">
        <v>567</v>
      </c>
      <c r="C342" s="738">
        <v>7</v>
      </c>
      <c r="D342" s="513">
        <v>98485</v>
      </c>
      <c r="E342" s="502">
        <v>98485</v>
      </c>
      <c r="F342" s="503">
        <v>0</v>
      </c>
    </row>
    <row r="343" spans="2:7" ht="15" x14ac:dyDescent="0.25">
      <c r="B343" s="512" t="s">
        <v>568</v>
      </c>
      <c r="C343" s="737">
        <v>8</v>
      </c>
      <c r="D343" s="513">
        <v>138833.51999999999</v>
      </c>
      <c r="E343" s="502">
        <v>138833.51999999999</v>
      </c>
      <c r="F343" s="503">
        <v>0</v>
      </c>
    </row>
    <row r="344" spans="2:7" ht="15" x14ac:dyDescent="0.25">
      <c r="B344" s="512" t="s">
        <v>569</v>
      </c>
      <c r="C344" s="737">
        <v>9</v>
      </c>
      <c r="D344" s="513">
        <v>133222.88</v>
      </c>
      <c r="E344" s="502">
        <v>133222.88</v>
      </c>
      <c r="F344" s="503">
        <v>0</v>
      </c>
    </row>
    <row r="345" spans="2:7" ht="27" thickBot="1" x14ac:dyDescent="0.3">
      <c r="B345" s="522" t="s">
        <v>570</v>
      </c>
      <c r="C345" s="749">
        <v>10</v>
      </c>
      <c r="D345" s="517">
        <v>74853</v>
      </c>
      <c r="E345" s="505">
        <v>74853</v>
      </c>
      <c r="F345" s="509">
        <v>0</v>
      </c>
    </row>
    <row r="346" spans="2:7" ht="15.75" thickBot="1" x14ac:dyDescent="0.3">
      <c r="B346" s="744" t="s">
        <v>317</v>
      </c>
      <c r="C346" s="745">
        <v>10</v>
      </c>
      <c r="D346" s="746">
        <f>SUM(D336:D345)</f>
        <v>1440761.13</v>
      </c>
      <c r="E346" s="747">
        <f t="shared" ref="E346:F346" si="16">SUM(E336:E345)</f>
        <v>1440761.13</v>
      </c>
      <c r="F346" s="748">
        <f t="shared" si="16"/>
        <v>0</v>
      </c>
      <c r="G346" s="643">
        <v>1</v>
      </c>
    </row>
    <row r="347" spans="2:7" ht="15.75" thickBot="1" x14ac:dyDescent="0.3">
      <c r="B347" s="523" t="s">
        <v>571</v>
      </c>
      <c r="C347" s="749">
        <v>1</v>
      </c>
      <c r="D347" s="750">
        <v>203400.32000000001</v>
      </c>
      <c r="E347" s="508">
        <v>203400.32000000001</v>
      </c>
      <c r="F347" s="509">
        <v>0</v>
      </c>
    </row>
    <row r="348" spans="2:7" ht="15.75" thickBot="1" x14ac:dyDescent="0.3">
      <c r="B348" s="751" t="s">
        <v>318</v>
      </c>
      <c r="C348" s="745">
        <v>1</v>
      </c>
      <c r="D348" s="746">
        <f>SUM(D347)</f>
        <v>203400.32000000001</v>
      </c>
      <c r="E348" s="747">
        <f t="shared" ref="E348:F348" si="17">SUM(E347)</f>
        <v>203400.32000000001</v>
      </c>
      <c r="F348" s="748">
        <f t="shared" si="17"/>
        <v>0</v>
      </c>
    </row>
    <row r="349" spans="2:7" ht="15" x14ac:dyDescent="0.25">
      <c r="B349" s="518" t="s">
        <v>572</v>
      </c>
      <c r="C349" s="738">
        <v>1</v>
      </c>
      <c r="D349" s="519">
        <v>82200</v>
      </c>
      <c r="E349" s="504">
        <v>82200</v>
      </c>
      <c r="F349" s="503">
        <v>0</v>
      </c>
    </row>
    <row r="350" spans="2:7" ht="15" x14ac:dyDescent="0.25">
      <c r="B350" s="514" t="s">
        <v>573</v>
      </c>
      <c r="C350" s="737">
        <v>2</v>
      </c>
      <c r="D350" s="513">
        <v>91860</v>
      </c>
      <c r="E350" s="502">
        <v>91860</v>
      </c>
      <c r="F350" s="503">
        <v>0</v>
      </c>
    </row>
    <row r="351" spans="2:7" ht="15.75" thickBot="1" x14ac:dyDescent="0.3">
      <c r="B351" s="522" t="s">
        <v>574</v>
      </c>
      <c r="C351" s="743">
        <v>3</v>
      </c>
      <c r="D351" s="517">
        <v>69000</v>
      </c>
      <c r="E351" s="508">
        <v>69000</v>
      </c>
      <c r="F351" s="509">
        <v>0</v>
      </c>
    </row>
    <row r="352" spans="2:7" ht="15.75" thickBot="1" x14ac:dyDescent="0.3">
      <c r="B352" s="744" t="s">
        <v>319</v>
      </c>
      <c r="C352" s="745">
        <v>3</v>
      </c>
      <c r="D352" s="746">
        <f>SUM(D349:D351)</f>
        <v>243060</v>
      </c>
      <c r="E352" s="747">
        <f t="shared" ref="E352:F352" si="18">SUM(E349:E351)</f>
        <v>243060</v>
      </c>
      <c r="F352" s="748">
        <f t="shared" si="18"/>
        <v>0</v>
      </c>
      <c r="G352" s="643">
        <v>1</v>
      </c>
    </row>
    <row r="353" spans="2:7" x14ac:dyDescent="0.3">
      <c r="B353" s="759" t="s">
        <v>575</v>
      </c>
      <c r="C353" s="760">
        <v>1</v>
      </c>
      <c r="D353" s="511">
        <v>98400</v>
      </c>
      <c r="E353" s="500">
        <v>98400</v>
      </c>
      <c r="F353" s="501">
        <v>0</v>
      </c>
    </row>
    <row r="354" spans="2:7" x14ac:dyDescent="0.3">
      <c r="B354" s="761" t="s">
        <v>575</v>
      </c>
      <c r="C354" s="762">
        <v>2</v>
      </c>
      <c r="D354" s="513">
        <v>98400</v>
      </c>
      <c r="E354" s="502">
        <v>98400</v>
      </c>
      <c r="F354" s="503">
        <v>0</v>
      </c>
    </row>
    <row r="355" spans="2:7" ht="15" x14ac:dyDescent="0.25">
      <c r="B355" s="514" t="s">
        <v>576</v>
      </c>
      <c r="C355" s="762">
        <v>3</v>
      </c>
      <c r="D355" s="513">
        <v>96237</v>
      </c>
      <c r="E355" s="502">
        <v>96237</v>
      </c>
      <c r="F355" s="503">
        <v>0</v>
      </c>
    </row>
    <row r="356" spans="2:7" ht="15.75" thickBot="1" x14ac:dyDescent="0.3">
      <c r="B356" s="520" t="s">
        <v>577</v>
      </c>
      <c r="C356" s="763">
        <v>4</v>
      </c>
      <c r="D356" s="524">
        <v>149025.5</v>
      </c>
      <c r="E356" s="525">
        <v>149025.5</v>
      </c>
      <c r="F356" s="526">
        <v>0</v>
      </c>
    </row>
    <row r="357" spans="2:7" ht="15.75" thickBot="1" x14ac:dyDescent="0.3">
      <c r="B357" s="751" t="s">
        <v>320</v>
      </c>
      <c r="C357" s="745">
        <v>4</v>
      </c>
      <c r="D357" s="746">
        <f>SUM(D353:D356)</f>
        <v>442062.5</v>
      </c>
      <c r="E357" s="747">
        <f t="shared" ref="E357:F357" si="19">SUM(E353:E356)</f>
        <v>442062.5</v>
      </c>
      <c r="F357" s="748">
        <f t="shared" si="19"/>
        <v>0</v>
      </c>
      <c r="G357" s="643">
        <v>1</v>
      </c>
    </row>
    <row r="358" spans="2:7" ht="15" x14ac:dyDescent="0.25">
      <c r="B358" s="767" t="s">
        <v>10</v>
      </c>
      <c r="C358" s="768">
        <f>C17+C19+C23+C25+C38+C41+C47+C71+C76+C140+C160+C179+C185+C188+C256+C279+C330+C335+C346+C348+C352+C357</f>
        <v>330</v>
      </c>
      <c r="D358" s="769">
        <f>D17+D19+D23+D25+D38+D41+D47+D71+D76+D140+D160+D179+D185+D188+D256+D279+D330+D335+D346+D348+D352+D357</f>
        <v>1044618354.3031999</v>
      </c>
      <c r="E358" s="770">
        <f>E17+E19+E23+E25+E38+E41+E47+E71+E76+E140+E160+E179+E185+E188+E256+E279+E330+E335+E346+E348+E352+E357</f>
        <v>1044618354.3031999</v>
      </c>
      <c r="F358" s="771">
        <f>F17+F19+F23+F25+F38+F41+F47+F71+F76+F140+F160+F179+F185+F188+F256+F279+F330+F335+F346+F348+F352+F357</f>
        <v>0</v>
      </c>
    </row>
    <row r="359" spans="2:7" x14ac:dyDescent="0.3">
      <c r="B359" s="773" t="s">
        <v>629</v>
      </c>
      <c r="C359" s="773"/>
      <c r="D359" s="774">
        <f>SUBTOTAL(9,D17:D357)</f>
        <v>1188962673.7064009</v>
      </c>
      <c r="E359" s="774">
        <f>SUBTOTAL(9,E17:E357)</f>
        <v>1188962673.7064009</v>
      </c>
      <c r="F359" s="772"/>
    </row>
    <row r="360" spans="2:7" x14ac:dyDescent="0.3">
      <c r="D360" s="766" t="s">
        <v>20</v>
      </c>
    </row>
  </sheetData>
  <autoFilter ref="B1:G360"/>
  <conditionalFormatting sqref="A1:C1">
    <cfRule type="duplicateValues" dxfId="1" priority="1"/>
  </conditionalFormatting>
  <conditionalFormatting sqref="D1:F1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34.85546875" customWidth="1"/>
    <col min="2" max="3" width="7" bestFit="1" customWidth="1"/>
    <col min="4" max="4" width="8" customWidth="1"/>
    <col min="5" max="5" width="12.5703125" customWidth="1"/>
    <col min="6" max="6" width="14.42578125" customWidth="1"/>
    <col min="7" max="7" width="7.140625" bestFit="1" customWidth="1"/>
    <col min="8" max="8" width="11.5703125" customWidth="1"/>
    <col min="9" max="9" width="13.42578125" customWidth="1"/>
    <col min="10" max="10" width="7.42578125" customWidth="1"/>
    <col min="11" max="11" width="9.85546875" customWidth="1"/>
    <col min="12" max="12" width="12.28515625" customWidth="1"/>
    <col min="13" max="13" width="7.140625" bestFit="1" customWidth="1"/>
  </cols>
  <sheetData>
    <row r="1" spans="1:13" ht="15.75" thickBot="1" x14ac:dyDescent="0.3"/>
    <row r="2" spans="1:13" ht="40.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3" x14ac:dyDescent="0.25">
      <c r="A3" s="383" t="s">
        <v>181</v>
      </c>
      <c r="B3" s="384">
        <v>756</v>
      </c>
      <c r="C3" s="384">
        <v>756</v>
      </c>
      <c r="D3" s="375">
        <v>0</v>
      </c>
      <c r="E3" s="385">
        <v>22435224.766720001</v>
      </c>
      <c r="F3" s="385">
        <v>22435224.766720001</v>
      </c>
      <c r="G3" s="386">
        <v>0</v>
      </c>
      <c r="H3" s="385">
        <v>0</v>
      </c>
      <c r="I3" s="385">
        <v>0</v>
      </c>
      <c r="J3" s="386">
        <v>0</v>
      </c>
      <c r="K3" s="385">
        <v>22435224.766720001</v>
      </c>
      <c r="L3" s="385">
        <v>22435224.766720001</v>
      </c>
      <c r="M3" s="386">
        <v>0</v>
      </c>
    </row>
    <row r="4" spans="1:13" ht="27" x14ac:dyDescent="0.25">
      <c r="A4" s="339" t="s">
        <v>180</v>
      </c>
      <c r="B4" s="387">
        <v>1943.65</v>
      </c>
      <c r="C4" s="387">
        <v>1943.65</v>
      </c>
      <c r="D4" s="388">
        <v>0</v>
      </c>
      <c r="E4" s="341">
        <v>120894567.94577999</v>
      </c>
      <c r="F4" s="341">
        <v>120894567.94577999</v>
      </c>
      <c r="G4" s="389">
        <v>0</v>
      </c>
      <c r="H4" s="341">
        <v>0</v>
      </c>
      <c r="I4" s="341">
        <v>0</v>
      </c>
      <c r="J4" s="389">
        <v>0</v>
      </c>
      <c r="K4" s="341">
        <v>120894567.94577999</v>
      </c>
      <c r="L4" s="341">
        <v>120894567.94577999</v>
      </c>
      <c r="M4" s="389">
        <v>0</v>
      </c>
    </row>
    <row r="5" spans="1:13" x14ac:dyDescent="0.25">
      <c r="A5" s="339" t="s">
        <v>173</v>
      </c>
      <c r="B5" s="387">
        <v>99</v>
      </c>
      <c r="C5" s="387">
        <v>99</v>
      </c>
      <c r="D5" s="388">
        <v>0</v>
      </c>
      <c r="E5" s="341">
        <v>13385469.370680001</v>
      </c>
      <c r="F5" s="341">
        <v>13385469.370680001</v>
      </c>
      <c r="G5" s="389">
        <v>0</v>
      </c>
      <c r="H5" s="341">
        <v>0</v>
      </c>
      <c r="I5" s="341">
        <v>0</v>
      </c>
      <c r="J5" s="389">
        <v>0</v>
      </c>
      <c r="K5" s="341">
        <v>13385469.370680001</v>
      </c>
      <c r="L5" s="341">
        <v>13385469.370680001</v>
      </c>
      <c r="M5" s="587">
        <v>0</v>
      </c>
    </row>
    <row r="6" spans="1:13" x14ac:dyDescent="0.25">
      <c r="A6" s="339" t="s">
        <v>174</v>
      </c>
      <c r="B6" s="390" t="s">
        <v>134</v>
      </c>
      <c r="C6" s="390" t="s">
        <v>134</v>
      </c>
      <c r="D6" s="388" t="s">
        <v>134</v>
      </c>
      <c r="E6" s="341">
        <v>16665.424360000001</v>
      </c>
      <c r="F6" s="341">
        <v>16665.424360000001</v>
      </c>
      <c r="G6" s="389">
        <v>0</v>
      </c>
      <c r="H6" s="341">
        <v>0</v>
      </c>
      <c r="I6" s="341">
        <v>0</v>
      </c>
      <c r="J6" s="389">
        <v>0</v>
      </c>
      <c r="K6" s="341">
        <v>16665.424360000001</v>
      </c>
      <c r="L6" s="341">
        <v>16665.424360000001</v>
      </c>
      <c r="M6" s="587" t="s">
        <v>134</v>
      </c>
    </row>
    <row r="7" spans="1:13" ht="27" x14ac:dyDescent="0.25">
      <c r="A7" s="339" t="s">
        <v>176</v>
      </c>
      <c r="B7" s="387">
        <v>18112.72</v>
      </c>
      <c r="C7" s="387">
        <v>18112.72</v>
      </c>
      <c r="D7" s="388">
        <v>0</v>
      </c>
      <c r="E7" s="341">
        <v>4013723.6642199997</v>
      </c>
      <c r="F7" s="341">
        <v>4013723.6642199997</v>
      </c>
      <c r="G7" s="389">
        <v>0</v>
      </c>
      <c r="H7" s="341">
        <v>0</v>
      </c>
      <c r="I7" s="341">
        <v>0</v>
      </c>
      <c r="J7" s="389">
        <v>0</v>
      </c>
      <c r="K7" s="341">
        <v>4013723.6642199997</v>
      </c>
      <c r="L7" s="341">
        <v>4013723.6642199997</v>
      </c>
      <c r="M7" s="389">
        <v>0</v>
      </c>
    </row>
    <row r="8" spans="1:13" ht="27.75" thickBot="1" x14ac:dyDescent="0.3">
      <c r="A8" s="391" t="s">
        <v>175</v>
      </c>
      <c r="B8" s="392" t="s">
        <v>134</v>
      </c>
      <c r="C8" s="392" t="s">
        <v>134</v>
      </c>
      <c r="D8" s="376" t="s">
        <v>134</v>
      </c>
      <c r="E8" s="393">
        <v>19846.91</v>
      </c>
      <c r="F8" s="393">
        <v>19846.91</v>
      </c>
      <c r="G8" s="394">
        <v>0</v>
      </c>
      <c r="H8" s="393">
        <v>0</v>
      </c>
      <c r="I8" s="393">
        <v>0</v>
      </c>
      <c r="J8" s="394">
        <v>0</v>
      </c>
      <c r="K8" s="393">
        <v>19846.91</v>
      </c>
      <c r="L8" s="393">
        <v>19846.91</v>
      </c>
      <c r="M8" s="394">
        <v>0</v>
      </c>
    </row>
    <row r="9" spans="1:13" ht="15.75" thickBot="1" x14ac:dyDescent="0.3">
      <c r="A9" s="395" t="s">
        <v>10</v>
      </c>
      <c r="B9" s="396"/>
      <c r="C9" s="396"/>
      <c r="D9" s="396" t="s">
        <v>20</v>
      </c>
      <c r="E9" s="397">
        <v>160765498.08176002</v>
      </c>
      <c r="F9" s="397">
        <v>160765498.08176002</v>
      </c>
      <c r="G9" s="397">
        <v>0</v>
      </c>
      <c r="H9" s="397">
        <v>0</v>
      </c>
      <c r="I9" s="397">
        <v>0</v>
      </c>
      <c r="J9" s="397">
        <v>0</v>
      </c>
      <c r="K9" s="397">
        <v>160765498.08176002</v>
      </c>
      <c r="L9" s="397">
        <v>160765498.08176002</v>
      </c>
      <c r="M9" s="398">
        <v>0</v>
      </c>
    </row>
    <row r="10" spans="1:13" ht="15.75" thickBot="1" x14ac:dyDescent="0.3">
      <c r="A10" s="1002" t="s">
        <v>321</v>
      </c>
      <c r="B10" s="1003"/>
      <c r="C10" s="1003"/>
      <c r="D10" s="1003"/>
      <c r="E10" s="1003"/>
      <c r="F10" s="1003"/>
      <c r="G10" s="1003"/>
      <c r="H10" s="1003"/>
      <c r="I10" s="1003"/>
      <c r="J10" s="1003"/>
      <c r="K10" s="1003"/>
      <c r="L10" s="1003"/>
      <c r="M10" s="1004"/>
    </row>
    <row r="13" spans="1:13" x14ac:dyDescent="0.25">
      <c r="E13" s="785" t="s">
        <v>632</v>
      </c>
    </row>
  </sheetData>
  <mergeCells count="1">
    <mergeCell ref="A10:M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" workbookViewId="0">
      <selection activeCell="R26" sqref="R26"/>
    </sheetView>
  </sheetViews>
  <sheetFormatPr baseColWidth="10" defaultColWidth="9.140625" defaultRowHeight="15" x14ac:dyDescent="0.25"/>
  <cols>
    <col min="1" max="1" width="16.5703125" bestFit="1" customWidth="1"/>
    <col min="2" max="2" width="8.140625" customWidth="1"/>
    <col min="3" max="3" width="7.5703125" customWidth="1"/>
    <col min="4" max="4" width="7.140625" bestFit="1" customWidth="1"/>
    <col min="5" max="5" width="7.5703125" customWidth="1"/>
    <col min="6" max="6" width="8.5703125" customWidth="1"/>
    <col min="7" max="7" width="8.140625" bestFit="1" customWidth="1"/>
    <col min="8" max="8" width="10.7109375" customWidth="1"/>
    <col min="9" max="9" width="9.85546875" customWidth="1"/>
    <col min="10" max="10" width="7.28515625" bestFit="1" customWidth="1"/>
    <col min="11" max="11" width="9.42578125" customWidth="1"/>
    <col min="12" max="12" width="9.5703125" customWidth="1"/>
    <col min="13" max="13" width="8.140625" bestFit="1" customWidth="1"/>
    <col min="14" max="14" width="2.28515625" customWidth="1"/>
    <col min="15" max="15" width="9" bestFit="1" customWidth="1"/>
    <col min="16" max="16" width="49.85546875" customWidth="1"/>
  </cols>
  <sheetData>
    <row r="1" spans="1:21" ht="15.75" thickBot="1" x14ac:dyDescent="0.3"/>
    <row r="2" spans="1:21" ht="32.1" customHeight="1" thickBot="1" x14ac:dyDescent="0.3">
      <c r="A2" s="69" t="s">
        <v>136</v>
      </c>
      <c r="B2" s="70" t="s">
        <v>171</v>
      </c>
      <c r="C2" s="70" t="s">
        <v>172</v>
      </c>
      <c r="D2" s="373" t="s">
        <v>137</v>
      </c>
      <c r="E2" s="70" t="s">
        <v>139</v>
      </c>
      <c r="F2" s="70" t="s">
        <v>138</v>
      </c>
      <c r="G2" s="373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  <c r="O2" s="1005" t="s">
        <v>252</v>
      </c>
      <c r="P2" s="1006"/>
      <c r="Q2" s="1007"/>
    </row>
    <row r="3" spans="1:21" ht="15" customHeight="1" thickBot="1" x14ac:dyDescent="0.3">
      <c r="A3" s="339" t="s">
        <v>177</v>
      </c>
      <c r="B3" s="340" t="s">
        <v>134</v>
      </c>
      <c r="C3" s="371" t="s">
        <v>134</v>
      </c>
      <c r="D3" s="161" t="s">
        <v>134</v>
      </c>
      <c r="E3" s="372">
        <v>3474.7717499999999</v>
      </c>
      <c r="F3" s="345">
        <v>6550.7388499999997</v>
      </c>
      <c r="G3" s="378">
        <v>-3075.9670999999998</v>
      </c>
      <c r="H3" s="374">
        <v>0</v>
      </c>
      <c r="I3" s="345">
        <v>0</v>
      </c>
      <c r="J3" s="378">
        <v>0</v>
      </c>
      <c r="K3" s="344">
        <v>3474.7717499999999</v>
      </c>
      <c r="L3" s="344">
        <v>6550.7388499999997</v>
      </c>
      <c r="M3" s="378">
        <v>-3075.9670999999998</v>
      </c>
      <c r="O3" s="1008" t="s">
        <v>615</v>
      </c>
      <c r="P3" s="1009"/>
      <c r="Q3" s="1010"/>
    </row>
    <row r="4" spans="1:21" ht="12.95" customHeight="1" thickBot="1" x14ac:dyDescent="0.3">
      <c r="A4" s="339" t="s">
        <v>178</v>
      </c>
      <c r="B4" s="340" t="s">
        <v>134</v>
      </c>
      <c r="C4" s="371" t="s">
        <v>134</v>
      </c>
      <c r="D4" s="377" t="s">
        <v>134</v>
      </c>
      <c r="E4" s="34">
        <v>0</v>
      </c>
      <c r="F4" s="342">
        <v>1436.55486</v>
      </c>
      <c r="G4" s="379">
        <v>-1436.55486</v>
      </c>
      <c r="H4" s="308">
        <v>0</v>
      </c>
      <c r="I4" s="342">
        <v>0</v>
      </c>
      <c r="J4" s="379">
        <v>0</v>
      </c>
      <c r="K4" s="341">
        <v>0</v>
      </c>
      <c r="L4" s="341">
        <v>1436.55486</v>
      </c>
      <c r="M4" s="379">
        <v>-1436.55486</v>
      </c>
      <c r="O4" s="562" t="s">
        <v>253</v>
      </c>
      <c r="P4" s="563" t="s">
        <v>254</v>
      </c>
      <c r="Q4" s="563" t="s">
        <v>11</v>
      </c>
    </row>
    <row r="5" spans="1:21" ht="12.95" customHeight="1" thickBot="1" x14ac:dyDescent="0.3">
      <c r="A5" s="347" t="s">
        <v>10</v>
      </c>
      <c r="B5" s="343" t="s">
        <v>134</v>
      </c>
      <c r="C5" s="343" t="s">
        <v>134</v>
      </c>
      <c r="D5" s="380" t="s">
        <v>134</v>
      </c>
      <c r="E5" s="346">
        <v>3474.7717499999999</v>
      </c>
      <c r="F5" s="346">
        <v>7987.2937099999999</v>
      </c>
      <c r="G5" s="381">
        <v>-4512.52196</v>
      </c>
      <c r="H5" s="346">
        <v>0</v>
      </c>
      <c r="I5" s="346">
        <v>0</v>
      </c>
      <c r="J5" s="381">
        <v>0</v>
      </c>
      <c r="K5" s="346">
        <v>3474.7717499999999</v>
      </c>
      <c r="L5" s="346">
        <v>7987.2937099999999</v>
      </c>
      <c r="M5" s="382">
        <v>-4512.52196</v>
      </c>
      <c r="O5" s="565">
        <v>44729</v>
      </c>
      <c r="P5" s="566" t="s">
        <v>257</v>
      </c>
      <c r="Q5" s="567">
        <v>630.23</v>
      </c>
    </row>
    <row r="6" spans="1:21" ht="25.5" x14ac:dyDescent="0.25">
      <c r="O6" s="568">
        <v>45193</v>
      </c>
      <c r="P6" s="564" t="s">
        <v>377</v>
      </c>
      <c r="Q6" s="569">
        <v>615.96</v>
      </c>
    </row>
    <row r="7" spans="1:21" x14ac:dyDescent="0.25">
      <c r="O7" s="568">
        <v>45232</v>
      </c>
      <c r="P7" s="564" t="s">
        <v>322</v>
      </c>
      <c r="Q7" s="569">
        <v>630</v>
      </c>
    </row>
    <row r="8" spans="1:21" ht="25.5" x14ac:dyDescent="0.25">
      <c r="E8" t="s">
        <v>20</v>
      </c>
      <c r="O8" s="570" t="s">
        <v>255</v>
      </c>
      <c r="P8" s="564" t="s">
        <v>256</v>
      </c>
      <c r="Q8" s="569">
        <v>601.28</v>
      </c>
    </row>
    <row r="9" spans="1:21" x14ac:dyDescent="0.25">
      <c r="O9" s="1011">
        <v>45384</v>
      </c>
      <c r="P9" s="1012" t="s">
        <v>378</v>
      </c>
      <c r="Q9" s="1013">
        <v>139.86000000000001</v>
      </c>
    </row>
    <row r="10" spans="1:21" x14ac:dyDescent="0.25">
      <c r="O10" s="1011"/>
      <c r="P10" s="1012"/>
      <c r="Q10" s="1013"/>
      <c r="U10" s="785" t="s">
        <v>632</v>
      </c>
    </row>
    <row r="11" spans="1:21" ht="25.5" x14ac:dyDescent="0.25">
      <c r="O11" s="568">
        <v>45384</v>
      </c>
      <c r="P11" s="564" t="s">
        <v>379</v>
      </c>
      <c r="Q11" s="569">
        <v>389.91</v>
      </c>
    </row>
    <row r="12" spans="1:21" ht="26.25" thickBot="1" x14ac:dyDescent="0.3">
      <c r="O12" s="571">
        <v>43348</v>
      </c>
      <c r="P12" s="572" t="s">
        <v>380</v>
      </c>
      <c r="Q12" s="573">
        <v>467.53</v>
      </c>
      <c r="R12" s="401" t="s">
        <v>20</v>
      </c>
    </row>
    <row r="13" spans="1:21" ht="15.75" thickBot="1" x14ac:dyDescent="0.3">
      <c r="O13" s="952" t="s">
        <v>19</v>
      </c>
      <c r="P13" s="953"/>
      <c r="Q13" s="561">
        <f>SUM(Q5:Q12)</f>
        <v>3474.7700000000004</v>
      </c>
    </row>
    <row r="20" spans="15:15" x14ac:dyDescent="0.25">
      <c r="O20" s="4" t="s">
        <v>20</v>
      </c>
    </row>
    <row r="22" spans="15:15" x14ac:dyDescent="0.25">
      <c r="O22" s="129" t="s">
        <v>20</v>
      </c>
    </row>
    <row r="23" spans="15:15" x14ac:dyDescent="0.25">
      <c r="O23" s="129" t="s">
        <v>20</v>
      </c>
    </row>
  </sheetData>
  <mergeCells count="6">
    <mergeCell ref="O13:P13"/>
    <mergeCell ref="O2:Q2"/>
    <mergeCell ref="O3:Q3"/>
    <mergeCell ref="O9:O10"/>
    <mergeCell ref="P9:P10"/>
    <mergeCell ref="Q9:Q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G15" sqref="G15"/>
    </sheetView>
  </sheetViews>
  <sheetFormatPr baseColWidth="10" defaultColWidth="9.140625" defaultRowHeight="15" x14ac:dyDescent="0.25"/>
  <cols>
    <col min="2" max="2" width="33.42578125" bestFit="1" customWidth="1"/>
    <col min="3" max="3" width="14" bestFit="1" customWidth="1"/>
    <col min="6" max="6" width="33.42578125" bestFit="1" customWidth="1"/>
    <col min="7" max="8" width="13.85546875" bestFit="1" customWidth="1"/>
    <col min="9" max="9" width="20.85546875" customWidth="1"/>
    <col min="10" max="10" width="7.42578125" bestFit="1" customWidth="1"/>
  </cols>
  <sheetData>
    <row r="1" spans="2:10" ht="15.75" thickBot="1" x14ac:dyDescent="0.3"/>
    <row r="2" spans="2:10" ht="27" thickTop="1" thickBot="1" x14ac:dyDescent="0.3">
      <c r="B2" s="233" t="s">
        <v>258</v>
      </c>
      <c r="C2" s="234" t="s">
        <v>11</v>
      </c>
      <c r="F2" s="183" t="s">
        <v>44</v>
      </c>
      <c r="G2" s="496" t="s">
        <v>76</v>
      </c>
      <c r="H2" s="496" t="s">
        <v>77</v>
      </c>
      <c r="I2" s="496" t="s">
        <v>26</v>
      </c>
      <c r="J2" s="497" t="s">
        <v>25</v>
      </c>
    </row>
    <row r="3" spans="2:10" ht="16.5" thickTop="1" thickBot="1" x14ac:dyDescent="0.3">
      <c r="B3" s="235" t="s">
        <v>259</v>
      </c>
      <c r="C3" s="498">
        <v>10925838.630000001</v>
      </c>
      <c r="F3" s="269" t="s">
        <v>259</v>
      </c>
      <c r="G3" s="577">
        <v>10925838.630000001</v>
      </c>
      <c r="H3" s="577">
        <v>10925838.630000001</v>
      </c>
      <c r="I3" s="577">
        <v>0</v>
      </c>
      <c r="J3" s="578">
        <v>0</v>
      </c>
    </row>
    <row r="4" spans="2:10" ht="15.75" thickBot="1" x14ac:dyDescent="0.3">
      <c r="B4" s="235" t="s">
        <v>259</v>
      </c>
      <c r="C4" s="498">
        <v>14145058.939999999</v>
      </c>
      <c r="F4" s="272" t="s">
        <v>259</v>
      </c>
      <c r="G4" s="576">
        <v>14145058.939999999</v>
      </c>
      <c r="H4" s="576">
        <v>14145058.939999999</v>
      </c>
      <c r="I4" s="576">
        <v>0</v>
      </c>
      <c r="J4" s="579">
        <v>0</v>
      </c>
    </row>
    <row r="5" spans="2:10" ht="15.75" thickBot="1" x14ac:dyDescent="0.3">
      <c r="B5" s="235" t="s">
        <v>259</v>
      </c>
      <c r="C5" s="498">
        <v>23510063.48</v>
      </c>
      <c r="F5" s="272" t="s">
        <v>259</v>
      </c>
      <c r="G5" s="576">
        <v>23510063.48</v>
      </c>
      <c r="H5" s="576">
        <v>23510063.48</v>
      </c>
      <c r="I5" s="576">
        <v>0</v>
      </c>
      <c r="J5" s="579">
        <v>0</v>
      </c>
    </row>
    <row r="6" spans="2:10" ht="15.75" thickBot="1" x14ac:dyDescent="0.3">
      <c r="B6" s="236" t="s">
        <v>259</v>
      </c>
      <c r="C6" s="499">
        <v>29000000</v>
      </c>
      <c r="F6" s="272" t="s">
        <v>259</v>
      </c>
      <c r="G6" s="576">
        <v>29000000</v>
      </c>
      <c r="H6" s="576">
        <v>29000000</v>
      </c>
      <c r="I6" s="576">
        <v>0</v>
      </c>
      <c r="J6" s="579">
        <v>0</v>
      </c>
    </row>
    <row r="7" spans="2:10" ht="16.5" thickTop="1" thickBot="1" x14ac:dyDescent="0.3">
      <c r="B7" s="236" t="s">
        <v>259</v>
      </c>
      <c r="C7" s="169">
        <v>19998186.769999996</v>
      </c>
      <c r="F7" s="580" t="s">
        <v>259</v>
      </c>
      <c r="G7" s="581">
        <v>19998186.769999996</v>
      </c>
      <c r="H7" s="582">
        <v>0</v>
      </c>
      <c r="I7" s="582">
        <f>G7-H7</f>
        <v>19998186.769999996</v>
      </c>
      <c r="J7" s="583">
        <v>0</v>
      </c>
    </row>
    <row r="8" spans="2:10" ht="16.5" thickTop="1" thickBot="1" x14ac:dyDescent="0.3">
      <c r="B8" s="237" t="s">
        <v>19</v>
      </c>
      <c r="C8" s="78">
        <f>SUM(C3:C7)</f>
        <v>97579147.819999993</v>
      </c>
      <c r="F8" s="313" t="s">
        <v>19</v>
      </c>
      <c r="G8" s="574">
        <f>SUM(G3:G7)</f>
        <v>97579147.819999993</v>
      </c>
      <c r="H8" s="574">
        <f>SUM(H3:H7)</f>
        <v>77580961.049999997</v>
      </c>
      <c r="I8" s="574">
        <f>SUM(I3:I7)</f>
        <v>19998186.769999996</v>
      </c>
      <c r="J8" s="575">
        <f>I8/H8</f>
        <v>0.2577718360192961</v>
      </c>
    </row>
    <row r="9" spans="2:10" ht="15.75" thickTop="1" x14ac:dyDescent="0.25"/>
    <row r="10" spans="2:10" x14ac:dyDescent="0.25">
      <c r="C10" s="4"/>
    </row>
    <row r="11" spans="2:10" x14ac:dyDescent="0.25">
      <c r="C11" s="4"/>
    </row>
    <row r="14" spans="2:10" x14ac:dyDescent="0.25">
      <c r="C14" s="4"/>
    </row>
    <row r="19" spans="5:5" x14ac:dyDescent="0.25">
      <c r="E19" s="785" t="s">
        <v>632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Q51"/>
  <sheetViews>
    <sheetView topLeftCell="A13" zoomScale="115" zoomScaleNormal="115" workbookViewId="0">
      <selection activeCell="G12" sqref="G12"/>
    </sheetView>
  </sheetViews>
  <sheetFormatPr baseColWidth="10" defaultColWidth="9.140625" defaultRowHeight="15" x14ac:dyDescent="0.25"/>
  <cols>
    <col min="1" max="1" width="12.140625" bestFit="1" customWidth="1"/>
    <col min="2" max="2" width="30.28515625" customWidth="1"/>
    <col min="3" max="3" width="10.85546875" bestFit="1" customWidth="1"/>
    <col min="4" max="4" width="12.140625" bestFit="1" customWidth="1"/>
    <col min="5" max="5" width="10.42578125" bestFit="1" customWidth="1"/>
    <col min="6" max="6" width="7.5703125" bestFit="1" customWidth="1"/>
    <col min="8" max="11" width="10.42578125" bestFit="1" customWidth="1"/>
  </cols>
  <sheetData>
    <row r="1" spans="1:355" ht="15.75" thickBot="1" x14ac:dyDescent="0.3"/>
    <row r="2" spans="1:355" s="68" customFormat="1" ht="25.5" x14ac:dyDescent="0.2">
      <c r="A2" s="183" t="s">
        <v>28</v>
      </c>
      <c r="B2" s="184" t="s">
        <v>44</v>
      </c>
      <c r="C2" s="185" t="s">
        <v>76</v>
      </c>
      <c r="D2" s="185" t="s">
        <v>77</v>
      </c>
      <c r="E2" s="185" t="s">
        <v>26</v>
      </c>
      <c r="F2" s="186" t="s">
        <v>25</v>
      </c>
    </row>
    <row r="3" spans="1:355" x14ac:dyDescent="0.25">
      <c r="A3" s="334" t="s">
        <v>190</v>
      </c>
      <c r="B3" s="314" t="s">
        <v>191</v>
      </c>
      <c r="C3" s="315">
        <v>44628.477500000001</v>
      </c>
      <c r="D3" s="934">
        <f>+D24</f>
        <v>32503.768900000003</v>
      </c>
      <c r="E3" s="316">
        <f>C3-D3</f>
        <v>12124.708599999998</v>
      </c>
      <c r="F3" s="335">
        <f t="shared" ref="F3:F7" si="0">E3/D3</f>
        <v>0.37302469868348087</v>
      </c>
    </row>
    <row r="4" spans="1:355" x14ac:dyDescent="0.25">
      <c r="A4" s="334" t="s">
        <v>192</v>
      </c>
      <c r="B4" s="314" t="s">
        <v>193</v>
      </c>
      <c r="C4" s="315">
        <v>155733.53691999998</v>
      </c>
      <c r="D4" s="934">
        <f>+D34</f>
        <v>181141.32306970001</v>
      </c>
      <c r="E4" s="316">
        <f>C4-D4</f>
        <v>-25407.786149700027</v>
      </c>
      <c r="F4" s="335">
        <f t="shared" si="0"/>
        <v>-0.14026499154984948</v>
      </c>
    </row>
    <row r="5" spans="1:355" x14ac:dyDescent="0.25">
      <c r="A5" s="334" t="s">
        <v>194</v>
      </c>
      <c r="B5" s="314" t="s">
        <v>195</v>
      </c>
      <c r="C5" s="315">
        <v>46455.498</v>
      </c>
      <c r="D5" s="934">
        <f>+D42</f>
        <v>43315.99166</v>
      </c>
      <c r="E5" s="316">
        <f>C5-D5</f>
        <v>3139.5063399999999</v>
      </c>
      <c r="F5" s="335">
        <f t="shared" si="0"/>
        <v>7.247915191790856E-2</v>
      </c>
    </row>
    <row r="6" spans="1:355" s="267" customFormat="1" ht="15.75" thickBot="1" x14ac:dyDescent="0.3">
      <c r="A6" s="336" t="s">
        <v>286</v>
      </c>
      <c r="B6" s="68" t="s">
        <v>287</v>
      </c>
      <c r="C6" s="315">
        <v>121</v>
      </c>
      <c r="D6" s="934">
        <f>+D45</f>
        <v>0</v>
      </c>
      <c r="E6" s="316">
        <f>C6-D6</f>
        <v>121</v>
      </c>
      <c r="F6" s="335" t="e">
        <f t="shared" si="0"/>
        <v>#DIV/0!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</row>
    <row r="7" spans="1:355" ht="17.25" thickBot="1" x14ac:dyDescent="0.35">
      <c r="A7" s="29"/>
      <c r="B7" s="187" t="s">
        <v>10</v>
      </c>
      <c r="C7" s="117">
        <f>SUM(C3:C6)</f>
        <v>246938.51241999998</v>
      </c>
      <c r="D7" s="117">
        <f>SUM(D3:D6)</f>
        <v>256961.08362970001</v>
      </c>
      <c r="E7" s="117">
        <f>SUM(E3:E6)</f>
        <v>-10022.571209700029</v>
      </c>
      <c r="F7" s="188">
        <f t="shared" si="0"/>
        <v>-3.9004237794012797E-2</v>
      </c>
    </row>
    <row r="8" spans="1:355" ht="17.25" thickBot="1" x14ac:dyDescent="0.35">
      <c r="B8" s="112"/>
      <c r="C8" s="113"/>
      <c r="D8" s="113"/>
      <c r="E8" s="113"/>
      <c r="F8" s="114"/>
    </row>
    <row r="9" spans="1:355" ht="26.25" thickBot="1" x14ac:dyDescent="0.3">
      <c r="A9" s="183" t="s">
        <v>28</v>
      </c>
      <c r="B9" s="184" t="s">
        <v>44</v>
      </c>
      <c r="C9" s="185" t="s">
        <v>76</v>
      </c>
      <c r="D9" s="185" t="s">
        <v>77</v>
      </c>
      <c r="E9" s="185" t="s">
        <v>26</v>
      </c>
      <c r="F9" s="186" t="s">
        <v>25</v>
      </c>
    </row>
    <row r="10" spans="1:355" x14ac:dyDescent="0.25">
      <c r="A10" s="111" t="s">
        <v>190</v>
      </c>
      <c r="B10" s="110" t="s">
        <v>191</v>
      </c>
      <c r="C10" s="111"/>
      <c r="D10" s="297"/>
      <c r="E10" s="111"/>
      <c r="F10" s="111"/>
    </row>
    <row r="11" spans="1:355" ht="39" x14ac:dyDescent="0.25">
      <c r="A11" s="204" t="s">
        <v>239</v>
      </c>
      <c r="B11" s="74" t="s">
        <v>196</v>
      </c>
      <c r="C11" s="138">
        <v>24306.636289999999</v>
      </c>
      <c r="D11" s="139">
        <v>17358.21344</v>
      </c>
      <c r="E11" s="139">
        <f>C11-D11</f>
        <v>6948.422849999999</v>
      </c>
      <c r="F11" s="142">
        <f t="shared" ref="F11:F34" si="1">E11/D11</f>
        <v>0.40029596790117583</v>
      </c>
    </row>
    <row r="12" spans="1:355" ht="26.25" x14ac:dyDescent="0.25">
      <c r="A12" s="204" t="s">
        <v>611</v>
      </c>
      <c r="B12" s="74" t="s">
        <v>612</v>
      </c>
      <c r="C12" s="138">
        <v>0</v>
      </c>
      <c r="D12" s="73">
        <v>181.5</v>
      </c>
      <c r="E12" s="139">
        <f>C12-D12</f>
        <v>-181.5</v>
      </c>
      <c r="F12" s="142">
        <f t="shared" si="1"/>
        <v>-1</v>
      </c>
    </row>
    <row r="13" spans="1:355" ht="39" x14ac:dyDescent="0.25">
      <c r="A13" s="204" t="s">
        <v>240</v>
      </c>
      <c r="B13" s="74" t="s">
        <v>197</v>
      </c>
      <c r="C13" s="138">
        <v>0</v>
      </c>
      <c r="D13" s="73">
        <v>5403.3371999999999</v>
      </c>
      <c r="E13" s="73">
        <f t="shared" ref="E13" si="2">C13-D13</f>
        <v>-5403.3371999999999</v>
      </c>
      <c r="F13" s="142">
        <f t="shared" si="1"/>
        <v>-1</v>
      </c>
    </row>
    <row r="14" spans="1:355" ht="39" x14ac:dyDescent="0.25">
      <c r="A14" s="204" t="s">
        <v>275</v>
      </c>
      <c r="B14" s="74" t="s">
        <v>276</v>
      </c>
      <c r="C14" s="138">
        <v>2502.1294900000003</v>
      </c>
      <c r="D14" s="73">
        <v>0</v>
      </c>
      <c r="E14" s="73">
        <f>C14-D14</f>
        <v>2502.1294900000003</v>
      </c>
      <c r="F14" s="142" t="e">
        <f t="shared" si="1"/>
        <v>#DIV/0!</v>
      </c>
    </row>
    <row r="15" spans="1:355" ht="26.25" x14ac:dyDescent="0.25">
      <c r="A15" s="204" t="s">
        <v>588</v>
      </c>
      <c r="B15" s="74" t="s">
        <v>589</v>
      </c>
      <c r="C15" s="138">
        <v>0</v>
      </c>
      <c r="D15" s="73">
        <v>615.96299999999997</v>
      </c>
      <c r="E15" s="73">
        <f>C15-D15</f>
        <v>-615.96299999999997</v>
      </c>
      <c r="F15" s="143">
        <f t="shared" si="1"/>
        <v>-1</v>
      </c>
      <c r="H15" s="780" t="s">
        <v>630</v>
      </c>
    </row>
    <row r="16" spans="1:355" ht="26.25" x14ac:dyDescent="0.25">
      <c r="A16" s="204" t="s">
        <v>288</v>
      </c>
      <c r="B16" s="74" t="s">
        <v>289</v>
      </c>
      <c r="C16" s="138">
        <v>1200</v>
      </c>
      <c r="D16" s="73">
        <v>1200</v>
      </c>
      <c r="E16" s="73">
        <f t="shared" ref="E16:E23" si="3">C16-D16</f>
        <v>0</v>
      </c>
      <c r="F16" s="143">
        <f t="shared" si="1"/>
        <v>0</v>
      </c>
    </row>
    <row r="17" spans="1:6" ht="26.25" x14ac:dyDescent="0.25">
      <c r="A17" s="204" t="s">
        <v>323</v>
      </c>
      <c r="B17" s="74" t="s">
        <v>324</v>
      </c>
      <c r="C17" s="138">
        <v>5525.7615999999998</v>
      </c>
      <c r="D17" s="73">
        <v>0</v>
      </c>
      <c r="E17" s="73">
        <f t="shared" si="3"/>
        <v>5525.7615999999998</v>
      </c>
      <c r="F17" s="143" t="e">
        <f t="shared" si="1"/>
        <v>#DIV/0!</v>
      </c>
    </row>
    <row r="18" spans="1:6" ht="26.25" x14ac:dyDescent="0.25">
      <c r="A18" s="204" t="s">
        <v>331</v>
      </c>
      <c r="B18" s="74" t="s">
        <v>332</v>
      </c>
      <c r="C18" s="138">
        <v>383.47121999999996</v>
      </c>
      <c r="D18" s="73">
        <v>1540.03601</v>
      </c>
      <c r="E18" s="73">
        <f t="shared" si="3"/>
        <v>-1156.5647900000001</v>
      </c>
      <c r="F18" s="143">
        <f t="shared" si="1"/>
        <v>-0.75099853671603434</v>
      </c>
    </row>
    <row r="19" spans="1:6" ht="26.25" x14ac:dyDescent="0.25">
      <c r="A19" s="204" t="s">
        <v>290</v>
      </c>
      <c r="B19" s="74" t="s">
        <v>291</v>
      </c>
      <c r="C19" s="138">
        <v>6971.7677699999995</v>
      </c>
      <c r="D19" s="73">
        <v>5410.7362499999999</v>
      </c>
      <c r="E19" s="73">
        <f t="shared" si="3"/>
        <v>1561.0315199999995</v>
      </c>
      <c r="F19" s="143">
        <f t="shared" si="1"/>
        <v>0.28850630447935799</v>
      </c>
    </row>
    <row r="20" spans="1:6" ht="26.25" x14ac:dyDescent="0.25">
      <c r="A20" s="204" t="s">
        <v>610</v>
      </c>
      <c r="B20" s="74" t="s">
        <v>300</v>
      </c>
      <c r="C20" s="138">
        <v>50.2</v>
      </c>
      <c r="D20" s="73">
        <v>212.2</v>
      </c>
      <c r="E20" s="73">
        <f t="shared" si="3"/>
        <v>-162</v>
      </c>
      <c r="F20" s="143">
        <f t="shared" si="1"/>
        <v>-0.76343072573044302</v>
      </c>
    </row>
    <row r="21" spans="1:6" ht="26.25" x14ac:dyDescent="0.25">
      <c r="A21" s="204" t="s">
        <v>341</v>
      </c>
      <c r="B21" s="74" t="s">
        <v>342</v>
      </c>
      <c r="C21" s="138">
        <v>0</v>
      </c>
      <c r="D21" s="73">
        <v>0</v>
      </c>
      <c r="E21" s="73">
        <f t="shared" si="3"/>
        <v>0</v>
      </c>
      <c r="F21" s="143" t="e">
        <f t="shared" si="1"/>
        <v>#DIV/0!</v>
      </c>
    </row>
    <row r="22" spans="1:6" ht="26.25" x14ac:dyDescent="0.25">
      <c r="A22" s="204" t="s">
        <v>292</v>
      </c>
      <c r="B22" s="74" t="s">
        <v>293</v>
      </c>
      <c r="C22" s="138">
        <v>0</v>
      </c>
      <c r="D22" s="73">
        <v>0</v>
      </c>
      <c r="E22" s="73">
        <f t="shared" si="3"/>
        <v>0</v>
      </c>
      <c r="F22" s="143" t="e">
        <f t="shared" si="1"/>
        <v>#DIV/0!</v>
      </c>
    </row>
    <row r="23" spans="1:6" ht="27" thickBot="1" x14ac:dyDescent="0.3">
      <c r="A23" s="204" t="s">
        <v>301</v>
      </c>
      <c r="B23" s="74" t="s">
        <v>302</v>
      </c>
      <c r="C23" s="138">
        <v>3688.5111299999999</v>
      </c>
      <c r="D23" s="73">
        <v>581.78300000000002</v>
      </c>
      <c r="E23" s="73">
        <f t="shared" si="3"/>
        <v>3106.72813</v>
      </c>
      <c r="F23" s="143">
        <f t="shared" si="1"/>
        <v>5.3400118772807037</v>
      </c>
    </row>
    <row r="24" spans="1:6" ht="15.75" thickBot="1" x14ac:dyDescent="0.3">
      <c r="A24" s="116"/>
      <c r="B24" s="115" t="s">
        <v>10</v>
      </c>
      <c r="C24" s="100">
        <f>SUM(C11:C23)</f>
        <v>44628.477499999994</v>
      </c>
      <c r="D24" s="100">
        <f>SUM(D11:D23)</f>
        <v>32503.768900000003</v>
      </c>
      <c r="E24" s="100">
        <f>SUM(E11:E23)</f>
        <v>12124.708599999998</v>
      </c>
      <c r="F24" s="92">
        <f t="shared" si="1"/>
        <v>0.37302469868348087</v>
      </c>
    </row>
    <row r="25" spans="1:6" ht="15.75" thickBot="1" x14ac:dyDescent="0.3">
      <c r="B25" s="132"/>
      <c r="C25" s="135"/>
      <c r="D25" s="135"/>
      <c r="E25" s="135"/>
      <c r="F25" s="134"/>
    </row>
    <row r="26" spans="1:6" ht="26.25" thickBot="1" x14ac:dyDescent="0.3">
      <c r="A26" s="183" t="s">
        <v>28</v>
      </c>
      <c r="B26" s="184" t="s">
        <v>44</v>
      </c>
      <c r="C26" s="185" t="s">
        <v>76</v>
      </c>
      <c r="D26" s="185" t="s">
        <v>77</v>
      </c>
      <c r="E26" s="185" t="s">
        <v>26</v>
      </c>
      <c r="F26" s="186" t="s">
        <v>25</v>
      </c>
    </row>
    <row r="27" spans="1:6" x14ac:dyDescent="0.25">
      <c r="A27" s="206"/>
      <c r="B27" s="110" t="s">
        <v>193</v>
      </c>
      <c r="C27" s="111"/>
      <c r="D27" s="111"/>
      <c r="E27" s="111"/>
      <c r="F27" s="298" t="s">
        <v>20</v>
      </c>
    </row>
    <row r="28" spans="1:6" ht="26.25" x14ac:dyDescent="0.25">
      <c r="A28" s="203" t="s">
        <v>241</v>
      </c>
      <c r="B28" s="74" t="s">
        <v>243</v>
      </c>
      <c r="C28" s="138">
        <v>29826.260200000001</v>
      </c>
      <c r="D28" s="139">
        <v>72274.757889999993</v>
      </c>
      <c r="E28" s="139">
        <f t="shared" ref="E28:E33" si="4">C28-D28</f>
        <v>-42448.497689999989</v>
      </c>
      <c r="F28" s="96">
        <f t="shared" si="1"/>
        <v>-0.58732120216307504</v>
      </c>
    </row>
    <row r="29" spans="1:6" ht="26.25" x14ac:dyDescent="0.25">
      <c r="A29" s="203" t="s">
        <v>242</v>
      </c>
      <c r="B29" s="74" t="s">
        <v>244</v>
      </c>
      <c r="C29" s="138">
        <v>68496.960739999995</v>
      </c>
      <c r="D29" s="73">
        <v>70029.498209999991</v>
      </c>
      <c r="E29" s="73">
        <f t="shared" si="4"/>
        <v>-1532.5374699999957</v>
      </c>
      <c r="F29" s="96">
        <f t="shared" si="1"/>
        <v>-2.1884170373523457E-2</v>
      </c>
    </row>
    <row r="30" spans="1:6" ht="39" x14ac:dyDescent="0.25">
      <c r="A30" s="204" t="s">
        <v>245</v>
      </c>
      <c r="B30" s="74" t="s">
        <v>198</v>
      </c>
      <c r="C30" s="138">
        <v>49906.380380000002</v>
      </c>
      <c r="D30" s="73">
        <v>18610.003389699999</v>
      </c>
      <c r="E30" s="73">
        <f t="shared" si="4"/>
        <v>31296.376990300003</v>
      </c>
      <c r="F30" s="96">
        <f t="shared" si="1"/>
        <v>1.68169646909476</v>
      </c>
    </row>
    <row r="31" spans="1:6" ht="26.25" x14ac:dyDescent="0.25">
      <c r="A31" s="204" t="s">
        <v>325</v>
      </c>
      <c r="B31" s="74" t="s">
        <v>326</v>
      </c>
      <c r="C31" s="138">
        <v>0</v>
      </c>
      <c r="D31" s="73">
        <v>8754.6636699999999</v>
      </c>
      <c r="E31" s="73">
        <f>C31-D31</f>
        <v>-8754.6636699999999</v>
      </c>
      <c r="F31" s="96">
        <f t="shared" si="1"/>
        <v>-1</v>
      </c>
    </row>
    <row r="32" spans="1:6" ht="26.25" x14ac:dyDescent="0.25">
      <c r="A32" s="204" t="s">
        <v>246</v>
      </c>
      <c r="B32" s="74" t="s">
        <v>199</v>
      </c>
      <c r="C32" s="138">
        <v>7503.9355999999998</v>
      </c>
      <c r="D32" s="73">
        <v>11472.39991</v>
      </c>
      <c r="E32" s="73">
        <f t="shared" si="4"/>
        <v>-3968.4643100000003</v>
      </c>
      <c r="F32" s="96">
        <f t="shared" si="1"/>
        <v>-0.34591404946935816</v>
      </c>
    </row>
    <row r="33" spans="1:8" ht="27" thickBot="1" x14ac:dyDescent="0.3">
      <c r="A33" s="317" t="s">
        <v>303</v>
      </c>
      <c r="B33" s="74" t="s">
        <v>304</v>
      </c>
      <c r="C33" s="138">
        <v>0</v>
      </c>
      <c r="D33" s="75">
        <v>0</v>
      </c>
      <c r="E33" s="75">
        <f t="shared" si="4"/>
        <v>0</v>
      </c>
      <c r="F33" s="97" t="e">
        <f t="shared" si="1"/>
        <v>#DIV/0!</v>
      </c>
    </row>
    <row r="34" spans="1:8" ht="15.75" thickBot="1" x14ac:dyDescent="0.3">
      <c r="A34" s="116"/>
      <c r="B34" s="115" t="s">
        <v>10</v>
      </c>
      <c r="C34" s="117">
        <f>SUM(C28:C33)</f>
        <v>155733.53692000001</v>
      </c>
      <c r="D34" s="117">
        <f>SUM(D28:D33)</f>
        <v>181141.32306970001</v>
      </c>
      <c r="E34" s="117">
        <f>C34-D34</f>
        <v>-25407.786149699998</v>
      </c>
      <c r="F34" s="92">
        <f t="shared" si="1"/>
        <v>-0.14026499154984931</v>
      </c>
    </row>
    <row r="35" spans="1:8" ht="15.75" thickBot="1" x14ac:dyDescent="0.3">
      <c r="B35" s="136"/>
      <c r="C35" s="238" t="s">
        <v>20</v>
      </c>
      <c r="D35" s="238" t="s">
        <v>20</v>
      </c>
      <c r="E35" s="133" t="s">
        <v>20</v>
      </c>
      <c r="F35" s="137"/>
    </row>
    <row r="36" spans="1:8" ht="26.25" thickBot="1" x14ac:dyDescent="0.3">
      <c r="A36" s="183" t="s">
        <v>212</v>
      </c>
      <c r="B36" s="184" t="s">
        <v>44</v>
      </c>
      <c r="C36" s="185" t="s">
        <v>76</v>
      </c>
      <c r="D36" s="185" t="s">
        <v>77</v>
      </c>
      <c r="E36" s="185" t="s">
        <v>26</v>
      </c>
      <c r="F36" s="186" t="s">
        <v>25</v>
      </c>
    </row>
    <row r="37" spans="1:8" ht="25.5" x14ac:dyDescent="0.25">
      <c r="A37" s="141"/>
      <c r="B37" s="140" t="s">
        <v>200</v>
      </c>
      <c r="C37" s="138">
        <v>0</v>
      </c>
      <c r="D37" s="138"/>
      <c r="E37" s="139"/>
      <c r="F37" s="96" t="s">
        <v>20</v>
      </c>
    </row>
    <row r="38" spans="1:8" ht="25.5" x14ac:dyDescent="0.25">
      <c r="A38" s="337" t="s">
        <v>285</v>
      </c>
      <c r="B38" s="93" t="s">
        <v>200</v>
      </c>
      <c r="C38" s="138">
        <v>0</v>
      </c>
      <c r="D38" s="139">
        <v>0</v>
      </c>
      <c r="E38" s="139">
        <f t="shared" ref="E38:E41" si="5">C38-D38</f>
        <v>0</v>
      </c>
      <c r="F38" s="96" t="e">
        <f>E38/D38</f>
        <v>#DIV/0!</v>
      </c>
    </row>
    <row r="39" spans="1:8" ht="25.5" x14ac:dyDescent="0.25">
      <c r="A39" s="337" t="s">
        <v>294</v>
      </c>
      <c r="B39" s="93" t="s">
        <v>295</v>
      </c>
      <c r="C39" s="138">
        <v>0</v>
      </c>
      <c r="D39" s="349">
        <v>0</v>
      </c>
      <c r="E39" s="67">
        <f t="shared" si="5"/>
        <v>0</v>
      </c>
      <c r="F39" s="96" t="e">
        <f t="shared" ref="F39:F41" si="6">E39/D39</f>
        <v>#DIV/0!</v>
      </c>
      <c r="H39" s="935" t="s">
        <v>630</v>
      </c>
    </row>
    <row r="40" spans="1:8" ht="38.25" x14ac:dyDescent="0.25">
      <c r="A40" s="337" t="s">
        <v>296</v>
      </c>
      <c r="B40" s="93" t="s">
        <v>297</v>
      </c>
      <c r="C40" s="138">
        <v>46455.498</v>
      </c>
      <c r="D40" s="349">
        <v>43315.99166</v>
      </c>
      <c r="E40" s="67">
        <f t="shared" si="5"/>
        <v>3139.5063399999999</v>
      </c>
      <c r="F40" s="96">
        <f t="shared" si="6"/>
        <v>7.247915191790856E-2</v>
      </c>
    </row>
    <row r="41" spans="1:8" ht="26.25" thickBot="1" x14ac:dyDescent="0.3">
      <c r="A41" s="337" t="s">
        <v>298</v>
      </c>
      <c r="B41" s="93" t="s">
        <v>299</v>
      </c>
      <c r="C41" s="138">
        <v>0</v>
      </c>
      <c r="D41" s="349">
        <v>0</v>
      </c>
      <c r="E41" s="67">
        <f t="shared" si="5"/>
        <v>0</v>
      </c>
      <c r="F41" s="96" t="e">
        <f t="shared" si="6"/>
        <v>#DIV/0!</v>
      </c>
    </row>
    <row r="42" spans="1:8" ht="15.75" thickBot="1" x14ac:dyDescent="0.3">
      <c r="A42" s="116"/>
      <c r="B42" s="348" t="s">
        <v>10</v>
      </c>
      <c r="C42" s="189">
        <f>SUM(C38:C41)</f>
        <v>46455.498</v>
      </c>
      <c r="D42" s="189">
        <f>SUM(D38:D41)</f>
        <v>43315.99166</v>
      </c>
      <c r="E42" s="189">
        <f>SUM(E38:E41)</f>
        <v>3139.5063399999999</v>
      </c>
      <c r="F42" s="92">
        <f>E42/D42</f>
        <v>7.247915191790856E-2</v>
      </c>
    </row>
    <row r="44" spans="1:8" ht="26.25" thickBot="1" x14ac:dyDescent="0.3">
      <c r="A44" s="98" t="s">
        <v>28</v>
      </c>
      <c r="B44" s="98" t="s">
        <v>44</v>
      </c>
      <c r="C44" s="99" t="s">
        <v>76</v>
      </c>
      <c r="D44" s="99" t="s">
        <v>77</v>
      </c>
      <c r="E44" s="99" t="s">
        <v>26</v>
      </c>
      <c r="F44" s="99" t="s">
        <v>25</v>
      </c>
    </row>
    <row r="45" spans="1:8" ht="26.25" thickBot="1" x14ac:dyDescent="0.3">
      <c r="A45" s="205" t="s">
        <v>590</v>
      </c>
      <c r="B45" s="171" t="s">
        <v>222</v>
      </c>
      <c r="C45" s="85">
        <v>121</v>
      </c>
      <c r="D45" s="85">
        <v>0</v>
      </c>
      <c r="E45" s="85">
        <f>C45-D45</f>
        <v>121</v>
      </c>
      <c r="F45" s="92" t="e">
        <f>E45/D45</f>
        <v>#DIV/0!</v>
      </c>
    </row>
    <row r="46" spans="1:8" ht="15.75" thickBot="1" x14ac:dyDescent="0.3">
      <c r="B46" s="348" t="s">
        <v>10</v>
      </c>
      <c r="C46" s="4">
        <f>+C45</f>
        <v>121</v>
      </c>
    </row>
    <row r="47" spans="1:8" ht="15.75" thickBot="1" x14ac:dyDescent="0.3">
      <c r="A47" s="1014" t="s">
        <v>19</v>
      </c>
      <c r="B47" s="1015"/>
      <c r="C47" s="117">
        <f>C24+C34+C42+C45</f>
        <v>246938.51242000001</v>
      </c>
      <c r="D47" s="117">
        <f>D24+D34+D42+D45</f>
        <v>256961.08362970001</v>
      </c>
      <c r="E47" s="117">
        <f>C47-D47</f>
        <v>-10022.571209699992</v>
      </c>
      <c r="F47" s="92">
        <f>E47/D47</f>
        <v>-3.9004237794012658E-2</v>
      </c>
    </row>
    <row r="49" spans="4:4" x14ac:dyDescent="0.25">
      <c r="D49" s="4" t="s">
        <v>20</v>
      </c>
    </row>
    <row r="51" spans="4:4" x14ac:dyDescent="0.25">
      <c r="D51" s="182" t="s">
        <v>20</v>
      </c>
    </row>
  </sheetData>
  <protectedRanges>
    <protectedRange sqref="B24:B25" name="Rango1_1_14"/>
    <protectedRange sqref="C24:C25 D24" name="Rango1_1_15"/>
    <protectedRange sqref="B27" name="Rango1_1_16"/>
    <protectedRange sqref="B28" name="Rango1_1_18"/>
    <protectedRange sqref="B30:B31" name="Rango1_1_22"/>
    <protectedRange sqref="B32" name="Rango1_1_24"/>
    <protectedRange sqref="B33" name="Rango1_1_26"/>
    <protectedRange sqref="B10" name="Rango1_1_29"/>
    <protectedRange sqref="C37:C41 C28:C33 C11:C23" name="Rango1_1_2_2"/>
    <protectedRange sqref="C45" name="Rango1_5"/>
    <protectedRange sqref="A11" name="Rango1_3"/>
    <protectedRange sqref="A13:A14 A16:A23" name="Rango1_7"/>
    <protectedRange sqref="A28" name="Rango1_14"/>
    <protectedRange sqref="A29:B29" name="Rango1_16"/>
    <protectedRange sqref="A33" name="Rango1_17"/>
    <protectedRange sqref="A45" name="Rango1_1_3"/>
    <protectedRange sqref="C4" name="Rango1"/>
    <protectedRange sqref="C6 G6:XFD6 A6" name="Rango1_2"/>
    <protectedRange sqref="C3" name="Rango1_8"/>
    <protectedRange sqref="D4" name="Rango1_1"/>
    <protectedRange sqref="B6" name="Rango1_9"/>
    <protectedRange sqref="D6" name="Rango1_10"/>
    <protectedRange sqref="B17:B18" name="Rango1_6"/>
    <protectedRange sqref="D30" name="Rango1_12"/>
    <protectedRange sqref="A15" name="Rango1_13"/>
    <protectedRange sqref="B45" name="Rango1_15"/>
    <protectedRange sqref="A12" name="Rango1_4"/>
  </protectedRanges>
  <mergeCells count="1">
    <mergeCell ref="A47:B47"/>
  </mergeCells>
  <pageMargins left="0.7" right="0.7" top="0.75" bottom="0.75" header="0.3" footer="0.3"/>
  <pageSetup orientation="portrait" r:id="rId1"/>
  <ignoredErrors>
    <ignoredError sqref="F7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H7" sqref="H7"/>
    </sheetView>
  </sheetViews>
  <sheetFormatPr baseColWidth="10" defaultColWidth="9.140625" defaultRowHeight="15" x14ac:dyDescent="0.25"/>
  <cols>
    <col min="1" max="1" width="6.140625" bestFit="1" customWidth="1"/>
    <col min="2" max="2" width="48.140625" bestFit="1" customWidth="1"/>
    <col min="4" max="4" width="10.140625" bestFit="1" customWidth="1"/>
    <col min="6" max="6" width="7.42578125" customWidth="1"/>
    <col min="8" max="8" width="7.7109375" customWidth="1"/>
  </cols>
  <sheetData>
    <row r="2" spans="1:8" ht="15.75" thickBot="1" x14ac:dyDescent="0.3"/>
    <row r="3" spans="1:8" ht="26.25" thickBot="1" x14ac:dyDescent="0.3">
      <c r="A3" s="300" t="s">
        <v>212</v>
      </c>
      <c r="B3" s="301" t="s">
        <v>44</v>
      </c>
      <c r="C3" s="302" t="s">
        <v>76</v>
      </c>
      <c r="D3" s="302" t="s">
        <v>77</v>
      </c>
      <c r="E3" s="302" t="s">
        <v>26</v>
      </c>
      <c r="F3" s="303" t="s">
        <v>25</v>
      </c>
    </row>
    <row r="4" spans="1:8" x14ac:dyDescent="0.25">
      <c r="A4" s="141"/>
      <c r="B4" s="295" t="s">
        <v>200</v>
      </c>
      <c r="C4" s="296"/>
      <c r="D4" s="296"/>
      <c r="E4" s="297"/>
      <c r="F4" s="298" t="s">
        <v>20</v>
      </c>
    </row>
    <row r="5" spans="1:8" x14ac:dyDescent="0.25">
      <c r="A5" s="136">
        <v>11206</v>
      </c>
      <c r="B5" s="93" t="s">
        <v>184</v>
      </c>
      <c r="C5" s="139">
        <v>7503.9355999999998</v>
      </c>
      <c r="D5" s="139">
        <v>0</v>
      </c>
      <c r="E5" s="139">
        <f>C5-D5</f>
        <v>7503.9355999999998</v>
      </c>
      <c r="F5" s="96" t="e">
        <f>E5/D5</f>
        <v>#DIV/0!</v>
      </c>
      <c r="H5" t="s">
        <v>20</v>
      </c>
    </row>
    <row r="6" spans="1:8" x14ac:dyDescent="0.25">
      <c r="A6" s="136">
        <v>11219</v>
      </c>
      <c r="B6" s="93" t="s">
        <v>185</v>
      </c>
      <c r="C6" s="67">
        <v>0</v>
      </c>
      <c r="D6" s="67">
        <v>0</v>
      </c>
      <c r="E6" s="67">
        <f>C6-D6</f>
        <v>0</v>
      </c>
      <c r="F6" s="96" t="e">
        <f>E6/D6</f>
        <v>#DIV/0!</v>
      </c>
    </row>
    <row r="7" spans="1:8" ht="25.5" x14ac:dyDescent="0.25">
      <c r="A7" s="136">
        <v>12553</v>
      </c>
      <c r="B7" s="93" t="s">
        <v>186</v>
      </c>
      <c r="C7" s="67">
        <v>0</v>
      </c>
      <c r="D7" s="67">
        <v>0</v>
      </c>
      <c r="E7" s="67">
        <f t="shared" ref="E7:E12" si="0">C7-D7</f>
        <v>0</v>
      </c>
      <c r="F7" s="96" t="e">
        <f t="shared" ref="F7:F13" si="1">E7/D7</f>
        <v>#DIV/0!</v>
      </c>
      <c r="H7" s="947" t="s">
        <v>630</v>
      </c>
    </row>
    <row r="8" spans="1:8" x14ac:dyDescent="0.25">
      <c r="A8" s="136">
        <v>12581</v>
      </c>
      <c r="B8" s="93" t="s">
        <v>187</v>
      </c>
      <c r="C8" s="67">
        <v>0</v>
      </c>
      <c r="D8" s="67">
        <v>0</v>
      </c>
      <c r="E8" s="67">
        <f t="shared" si="0"/>
        <v>0</v>
      </c>
      <c r="F8" s="96" t="e">
        <f t="shared" si="1"/>
        <v>#DIV/0!</v>
      </c>
    </row>
    <row r="9" spans="1:8" x14ac:dyDescent="0.25">
      <c r="A9" s="136">
        <v>12784</v>
      </c>
      <c r="B9" s="93" t="s">
        <v>284</v>
      </c>
      <c r="C9" s="67">
        <v>0</v>
      </c>
      <c r="D9" s="67">
        <v>0</v>
      </c>
      <c r="E9" s="67">
        <f>C9-D9</f>
        <v>0</v>
      </c>
      <c r="F9" s="96" t="e">
        <f t="shared" si="1"/>
        <v>#DIV/0!</v>
      </c>
    </row>
    <row r="10" spans="1:8" x14ac:dyDescent="0.25">
      <c r="A10" s="136">
        <v>14253</v>
      </c>
      <c r="B10" s="93" t="s">
        <v>213</v>
      </c>
      <c r="C10" s="936">
        <v>46455.498</v>
      </c>
      <c r="D10" s="936">
        <v>43315.99166</v>
      </c>
      <c r="E10" s="67">
        <f t="shared" si="0"/>
        <v>3139.5063399999999</v>
      </c>
      <c r="F10" s="96">
        <f t="shared" si="1"/>
        <v>7.247915191790856E-2</v>
      </c>
    </row>
    <row r="11" spans="1:8" x14ac:dyDescent="0.25">
      <c r="A11" s="136">
        <v>15910</v>
      </c>
      <c r="B11" s="93" t="s">
        <v>188</v>
      </c>
      <c r="C11" s="67">
        <v>0</v>
      </c>
      <c r="D11" s="67">
        <v>0</v>
      </c>
      <c r="E11" s="67">
        <f t="shared" si="0"/>
        <v>0</v>
      </c>
      <c r="F11" s="96" t="e">
        <f t="shared" si="1"/>
        <v>#DIV/0!</v>
      </c>
    </row>
    <row r="12" spans="1:8" ht="15.75" thickBot="1" x14ac:dyDescent="0.3">
      <c r="A12" s="299">
        <v>15980</v>
      </c>
      <c r="B12" s="94" t="s">
        <v>189</v>
      </c>
      <c r="C12" s="67">
        <v>0</v>
      </c>
      <c r="D12" s="67">
        <v>0</v>
      </c>
      <c r="E12" s="95">
        <f t="shared" si="0"/>
        <v>0</v>
      </c>
      <c r="F12" s="97" t="e">
        <f t="shared" si="1"/>
        <v>#DIV/0!</v>
      </c>
    </row>
    <row r="13" spans="1:8" ht="15.75" thickBot="1" x14ac:dyDescent="0.3">
      <c r="A13" s="116"/>
      <c r="B13" s="115" t="s">
        <v>10</v>
      </c>
      <c r="C13" s="189">
        <f>SUM(C5:C12)</f>
        <v>53959.433599999997</v>
      </c>
      <c r="D13" s="189">
        <f>SUM(D5:D12)</f>
        <v>43315.99166</v>
      </c>
      <c r="E13" s="189">
        <f>SUM(E5:E12)</f>
        <v>10643.441940000001</v>
      </c>
      <c r="F13" s="92">
        <f t="shared" si="1"/>
        <v>0.24571622470388113</v>
      </c>
    </row>
    <row r="15" spans="1:8" x14ac:dyDescent="0.25">
      <c r="D15" t="s">
        <v>20</v>
      </c>
    </row>
    <row r="16" spans="1:8" x14ac:dyDescent="0.25">
      <c r="D16" t="s">
        <v>20</v>
      </c>
    </row>
  </sheetData>
  <protectedRanges>
    <protectedRange sqref="C4" name="Rango1_1_2_2"/>
    <protectedRange sqref="D5" name="Rango1_1"/>
    <protectedRange sqref="D6" name="Rango1_1_1"/>
    <protectedRange sqref="D7" name="Rango1_1_2"/>
    <protectedRange sqref="D8" name="Rango1_1_3"/>
    <protectedRange sqref="D9" name="Rango1_1_4"/>
    <protectedRange sqref="D10" name="Rango1_1_5"/>
    <protectedRange sqref="D11" name="Rango1_1_6"/>
    <protectedRange sqref="D12" name="Rango1_1_7"/>
    <protectedRange sqref="C6" name="Rango1_3"/>
    <protectedRange sqref="H5" name="Rango1_4"/>
    <protectedRange sqref="C7:C9" name="Rango1_5"/>
    <protectedRange sqref="C10" name="Rango1_6"/>
    <protectedRange sqref="C11:C12" name="Rango1_7"/>
    <protectedRange sqref="C5" name="Rango1_8"/>
  </protectedRange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E22" sqref="E22"/>
    </sheetView>
  </sheetViews>
  <sheetFormatPr baseColWidth="10" defaultColWidth="9.140625" defaultRowHeight="15" x14ac:dyDescent="0.25"/>
  <cols>
    <col min="1" max="1" width="16.42578125" bestFit="1" customWidth="1"/>
    <col min="2" max="2" width="49.42578125" bestFit="1" customWidth="1"/>
    <col min="3" max="3" width="12.28515625" bestFit="1" customWidth="1"/>
    <col min="4" max="4" width="12" customWidth="1"/>
    <col min="5" max="5" width="10" bestFit="1" customWidth="1"/>
  </cols>
  <sheetData>
    <row r="2" spans="1:8" ht="26.25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8" ht="26.25" thickBot="1" x14ac:dyDescent="0.3">
      <c r="A3" s="205" t="s">
        <v>247</v>
      </c>
      <c r="B3" s="207" t="s">
        <v>248</v>
      </c>
      <c r="C3" s="938">
        <v>371062.70331000001</v>
      </c>
      <c r="D3" s="938">
        <v>248669.34206</v>
      </c>
      <c r="E3" s="209">
        <f>C3-D3</f>
        <v>122393.36125000002</v>
      </c>
      <c r="F3" s="208">
        <f>(E3/D3)*100</f>
        <v>49.219320820203251</v>
      </c>
      <c r="H3" t="s">
        <v>678</v>
      </c>
    </row>
    <row r="5" spans="1:8" x14ac:dyDescent="0.25">
      <c r="C5" s="700">
        <v>1098005.3600000001</v>
      </c>
    </row>
    <row r="6" spans="1:8" x14ac:dyDescent="0.25">
      <c r="C6" s="182" t="s">
        <v>20</v>
      </c>
    </row>
    <row r="7" spans="1:8" x14ac:dyDescent="0.25">
      <c r="C7" s="182">
        <f>C3+C5</f>
        <v>1469068.0633100001</v>
      </c>
    </row>
    <row r="11" spans="1:8" x14ac:dyDescent="0.25">
      <c r="C11" s="780" t="s">
        <v>630</v>
      </c>
    </row>
    <row r="14" spans="1:8" x14ac:dyDescent="0.25">
      <c r="A14" t="s">
        <v>690</v>
      </c>
    </row>
    <row r="15" spans="1:8" ht="26.25" thickBot="1" x14ac:dyDescent="0.3">
      <c r="A15" s="98" t="s">
        <v>28</v>
      </c>
      <c r="B15" s="98" t="s">
        <v>44</v>
      </c>
      <c r="C15" s="99" t="s">
        <v>76</v>
      </c>
      <c r="D15" s="99" t="s">
        <v>77</v>
      </c>
      <c r="E15" s="99" t="s">
        <v>26</v>
      </c>
      <c r="F15" s="99" t="s">
        <v>25</v>
      </c>
    </row>
    <row r="16" spans="1:8" ht="15.75" thickBot="1" x14ac:dyDescent="0.3">
      <c r="A16" s="205"/>
      <c r="B16" s="207" t="s">
        <v>689</v>
      </c>
      <c r="C16" s="938">
        <v>1469068.07</v>
      </c>
      <c r="D16" s="938">
        <v>1401770.43</v>
      </c>
      <c r="E16" s="209">
        <f>C16-D16</f>
        <v>67297.64000000013</v>
      </c>
      <c r="F16" s="208">
        <f>(E16/D16)*100</f>
        <v>4.8009030979487939</v>
      </c>
    </row>
    <row r="20" spans="1:6" x14ac:dyDescent="0.25">
      <c r="A20" t="s">
        <v>691</v>
      </c>
    </row>
    <row r="21" spans="1:6" ht="26.25" thickBot="1" x14ac:dyDescent="0.3">
      <c r="B21" s="98" t="s">
        <v>44</v>
      </c>
      <c r="C21" s="99" t="s">
        <v>76</v>
      </c>
      <c r="D21" s="99" t="s">
        <v>77</v>
      </c>
      <c r="E21" s="99" t="s">
        <v>26</v>
      </c>
      <c r="F21" s="99" t="s">
        <v>25</v>
      </c>
    </row>
    <row r="22" spans="1:6" ht="15.75" thickBot="1" x14ac:dyDescent="0.3">
      <c r="B22" s="207" t="s">
        <v>692</v>
      </c>
      <c r="C22" s="938">
        <v>1424336.48</v>
      </c>
      <c r="D22" s="938">
        <v>752515.58</v>
      </c>
      <c r="E22" s="209">
        <f>C22-D22</f>
        <v>671820.9</v>
      </c>
      <c r="F22" s="208">
        <f>(E22/D22)*100</f>
        <v>89.276676504159553</v>
      </c>
    </row>
  </sheetData>
  <protectedRanges>
    <protectedRange sqref="B3 B16 B22" name="Rango1_1"/>
  </protectedRange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2" sqref="A12"/>
    </sheetView>
  </sheetViews>
  <sheetFormatPr baseColWidth="10" defaultColWidth="9.140625" defaultRowHeight="15" x14ac:dyDescent="0.25"/>
  <cols>
    <col min="1" max="1" width="6.7109375" bestFit="1" customWidth="1"/>
    <col min="2" max="2" width="17.42578125" bestFit="1" customWidth="1"/>
    <col min="3" max="3" width="10.42578125" customWidth="1"/>
    <col min="4" max="4" width="12.140625" bestFit="1" customWidth="1"/>
    <col min="5" max="5" width="12.140625" customWidth="1"/>
  </cols>
  <sheetData>
    <row r="1" spans="1:9" ht="15.75" thickBot="1" x14ac:dyDescent="0.3"/>
    <row r="2" spans="1:9" s="202" customFormat="1" ht="26.25" thickBot="1" x14ac:dyDescent="0.3">
      <c r="A2" s="239" t="s">
        <v>28</v>
      </c>
      <c r="B2" s="185" t="s">
        <v>44</v>
      </c>
      <c r="C2" s="185" t="s">
        <v>76</v>
      </c>
      <c r="D2" s="185" t="s">
        <v>77</v>
      </c>
      <c r="E2" s="185" t="s">
        <v>26</v>
      </c>
      <c r="F2" s="186" t="s">
        <v>25</v>
      </c>
    </row>
    <row r="3" spans="1:9" x14ac:dyDescent="0.25">
      <c r="A3" s="104" t="s">
        <v>201</v>
      </c>
      <c r="B3" s="106" t="s">
        <v>202</v>
      </c>
      <c r="C3" s="144">
        <v>56774.399640000003</v>
      </c>
      <c r="D3" s="939">
        <v>63945.253109999998</v>
      </c>
      <c r="E3" s="145">
        <f>C3-D3</f>
        <v>-7170.8534699999946</v>
      </c>
      <c r="F3" s="108">
        <f>E3/D3</f>
        <v>-0.11214051272366596</v>
      </c>
    </row>
    <row r="4" spans="1:9" ht="26.25" thickBot="1" x14ac:dyDescent="0.3">
      <c r="A4" s="105" t="s">
        <v>203</v>
      </c>
      <c r="B4" s="107" t="s">
        <v>204</v>
      </c>
      <c r="C4" s="95">
        <v>0</v>
      </c>
      <c r="D4" s="940">
        <v>840948.33766999992</v>
      </c>
      <c r="E4" s="95">
        <f>C4-D4</f>
        <v>-840948.33766999992</v>
      </c>
      <c r="F4" s="109">
        <f>E4/D4</f>
        <v>-1</v>
      </c>
    </row>
    <row r="5" spans="1:9" ht="17.25" thickBot="1" x14ac:dyDescent="0.35">
      <c r="A5" s="116"/>
      <c r="B5" s="101" t="s">
        <v>10</v>
      </c>
      <c r="C5" s="117">
        <f>SUM(C3:C4)</f>
        <v>56774.399640000003</v>
      </c>
      <c r="D5" s="117">
        <f>SUM(D3:D4)</f>
        <v>904893.59077999997</v>
      </c>
      <c r="E5" s="102">
        <f>SUM(E3:E4)</f>
        <v>-848119.19113999989</v>
      </c>
      <c r="F5" s="103">
        <f>E5/D5</f>
        <v>-0.93725847965056119</v>
      </c>
    </row>
    <row r="8" spans="1:9" s="202" customFormat="1" ht="25.5" x14ac:dyDescent="0.25">
      <c r="A8" s="99" t="s">
        <v>28</v>
      </c>
      <c r="B8" s="99" t="s">
        <v>44</v>
      </c>
      <c r="C8" s="99" t="s">
        <v>76</v>
      </c>
      <c r="D8" s="99" t="s">
        <v>77</v>
      </c>
      <c r="E8" s="99" t="s">
        <v>26</v>
      </c>
      <c r="F8" s="99" t="s">
        <v>25</v>
      </c>
      <c r="I8" s="787" t="s">
        <v>630</v>
      </c>
    </row>
    <row r="9" spans="1:9" ht="26.25" thickBot="1" x14ac:dyDescent="0.3">
      <c r="A9" s="105" t="s">
        <v>203</v>
      </c>
      <c r="B9" s="107" t="s">
        <v>204</v>
      </c>
      <c r="C9" s="95">
        <v>0</v>
      </c>
      <c r="D9" s="95">
        <f>D4</f>
        <v>840948.33766999992</v>
      </c>
      <c r="E9" s="95">
        <f>C9-D9</f>
        <v>-840948.33766999992</v>
      </c>
      <c r="F9" s="109">
        <f>E9/D9</f>
        <v>-1</v>
      </c>
    </row>
    <row r="10" spans="1:9" ht="15.75" thickBot="1" x14ac:dyDescent="0.3"/>
    <row r="11" spans="1:9" ht="26.25" thickBot="1" x14ac:dyDescent="0.3">
      <c r="A11" s="239" t="s">
        <v>28</v>
      </c>
      <c r="B11" s="185" t="s">
        <v>44</v>
      </c>
      <c r="C11" s="185" t="s">
        <v>76</v>
      </c>
      <c r="D11" s="185" t="s">
        <v>77</v>
      </c>
      <c r="E11" s="185" t="s">
        <v>26</v>
      </c>
      <c r="F11" s="186" t="s">
        <v>25</v>
      </c>
    </row>
    <row r="12" spans="1:9" ht="39" thickBot="1" x14ac:dyDescent="0.3">
      <c r="A12" s="414" t="s">
        <v>343</v>
      </c>
      <c r="B12" s="415" t="s">
        <v>344</v>
      </c>
      <c r="C12" s="416">
        <v>0</v>
      </c>
      <c r="D12" s="416">
        <v>0</v>
      </c>
      <c r="E12" s="416">
        <f>C12-D12</f>
        <v>0</v>
      </c>
      <c r="F12" s="413" t="e">
        <f>E12/D12</f>
        <v>#DIV/0!</v>
      </c>
    </row>
  </sheetData>
  <protectedRanges>
    <protectedRange algorithmName="SHA-512" hashValue="4imO1TOU3cbM4njnGQpo2A016bqfFEMHSq5Knl4GNxLuvTpHkGJ0RUYf0RBqSdnPipbD1waJKWMemv+OgBLNFg==" saltValue="Wt8Jl9bJBJjtqjlRs2YXDg==" spinCount="100000" sqref="C4 C9" name="Rango1_2"/>
    <protectedRange algorithmName="SHA-512" hashValue="4imO1TOU3cbM4njnGQpo2A016bqfFEMHSq5Knl4GNxLuvTpHkGJ0RUYf0RBqSdnPipbD1waJKWMemv+OgBLNFg==" saltValue="Wt8Jl9bJBJjtqjlRs2YXDg==" spinCount="100000" sqref="D4 D9" name="Rango1_4"/>
    <protectedRange sqref="D3" name="Rango1_1_1"/>
    <protectedRange algorithmName="SHA-512" hashValue="4imO1TOU3cbM4njnGQpo2A016bqfFEMHSq5Knl4GNxLuvTpHkGJ0RUYf0RBqSdnPipbD1waJKWMemv+OgBLNFg==" saltValue="Wt8Jl9bJBJjtqjlRs2YXDg==" spinCount="100000" sqref="G12:I12 C12:E12" name="Rango1"/>
  </protectedRange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3"/>
  <sheetViews>
    <sheetView topLeftCell="A10" zoomScaleNormal="100" workbookViewId="0">
      <selection activeCell="B34" sqref="B34"/>
    </sheetView>
  </sheetViews>
  <sheetFormatPr baseColWidth="10" defaultColWidth="9.140625" defaultRowHeight="15" x14ac:dyDescent="0.25"/>
  <cols>
    <col min="1" max="1" width="16.42578125" bestFit="1" customWidth="1"/>
    <col min="2" max="2" width="46.5703125" customWidth="1"/>
    <col min="3" max="3" width="16" customWidth="1"/>
    <col min="4" max="4" width="15.42578125" customWidth="1"/>
    <col min="5" max="5" width="13.85546875" customWidth="1"/>
    <col min="6" max="6" width="11.140625" customWidth="1"/>
    <col min="7" max="7" width="16.42578125" customWidth="1"/>
    <col min="8" max="8" width="12.7109375" customWidth="1"/>
    <col min="9" max="9" width="12.42578125" customWidth="1"/>
    <col min="10" max="11" width="12.28515625" customWidth="1"/>
    <col min="12" max="12" width="11.28515625" customWidth="1"/>
    <col min="13" max="13" width="11.7109375" customWidth="1"/>
    <col min="14" max="14" width="9.85546875" customWidth="1"/>
    <col min="15" max="15" width="8.28515625" customWidth="1"/>
    <col min="16" max="16" width="12.28515625" customWidth="1"/>
    <col min="17" max="17" width="13.85546875" customWidth="1"/>
    <col min="18" max="18" width="11.140625" bestFit="1" customWidth="1"/>
  </cols>
  <sheetData>
    <row r="2" spans="1:17" ht="26.45" customHeight="1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17" ht="39" thickBot="1" x14ac:dyDescent="0.3">
      <c r="A3" s="205" t="s">
        <v>249</v>
      </c>
      <c r="B3" s="207" t="s">
        <v>248</v>
      </c>
      <c r="C3" s="938">
        <v>1098005.36283</v>
      </c>
      <c r="D3" s="938">
        <v>1153101.0906499999</v>
      </c>
      <c r="E3" s="209">
        <f>C3-D3</f>
        <v>-55095.727819999913</v>
      </c>
      <c r="F3" s="266">
        <f t="shared" ref="F3" si="0">E3/D3</f>
        <v>-4.7780483659886755E-2</v>
      </c>
      <c r="J3" s="937" t="s">
        <v>630</v>
      </c>
    </row>
    <row r="5" spans="1:17" ht="15.75" thickBot="1" x14ac:dyDescent="0.3">
      <c r="C5" t="s">
        <v>20</v>
      </c>
    </row>
    <row r="6" spans="1:17" ht="15" customHeight="1" thickBot="1" x14ac:dyDescent="0.3">
      <c r="C6" s="350"/>
      <c r="G6" s="1019" t="s">
        <v>260</v>
      </c>
      <c r="H6" s="1025" t="s">
        <v>261</v>
      </c>
      <c r="I6" s="1026"/>
      <c r="J6" s="1027"/>
      <c r="K6" s="449"/>
      <c r="L6" s="1016" t="s">
        <v>262</v>
      </c>
      <c r="M6" s="1018"/>
      <c r="N6" s="1021" t="s">
        <v>274</v>
      </c>
      <c r="O6" s="1021" t="s">
        <v>273</v>
      </c>
      <c r="P6" s="1021" t="s">
        <v>263</v>
      </c>
    </row>
    <row r="7" spans="1:17" ht="15.75" thickBot="1" x14ac:dyDescent="0.3">
      <c r="B7" t="s">
        <v>327</v>
      </c>
      <c r="C7" s="350">
        <v>1522346580.0899994</v>
      </c>
      <c r="G7" s="1024"/>
      <c r="H7" s="1028"/>
      <c r="I7" s="1029"/>
      <c r="J7" s="1030"/>
      <c r="K7" s="450"/>
      <c r="L7" s="353" t="s">
        <v>264</v>
      </c>
      <c r="M7" s="353" t="s">
        <v>265</v>
      </c>
      <c r="N7" s="1023"/>
      <c r="O7" s="1023"/>
      <c r="P7" s="1023"/>
    </row>
    <row r="8" spans="1:17" ht="32.1" customHeight="1" thickBot="1" x14ac:dyDescent="0.3">
      <c r="C8" s="351"/>
      <c r="G8" s="1020"/>
      <c r="H8" s="354" t="s">
        <v>270</v>
      </c>
      <c r="I8" s="354" t="s">
        <v>266</v>
      </c>
      <c r="J8" s="355" t="s">
        <v>271</v>
      </c>
      <c r="K8" s="355" t="s">
        <v>592</v>
      </c>
      <c r="L8" s="354" t="s">
        <v>272</v>
      </c>
      <c r="M8" s="354" t="s">
        <v>267</v>
      </c>
      <c r="N8" s="1022"/>
      <c r="O8" s="1022"/>
      <c r="P8" s="1022"/>
      <c r="Q8" s="947" t="s">
        <v>630</v>
      </c>
    </row>
    <row r="9" spans="1:17" x14ac:dyDescent="0.25">
      <c r="B9" t="s">
        <v>328</v>
      </c>
      <c r="C9" s="351">
        <v>191813240.97999999</v>
      </c>
      <c r="D9" s="351"/>
      <c r="G9" s="356" t="s">
        <v>268</v>
      </c>
      <c r="H9" s="357"/>
      <c r="I9" s="357"/>
      <c r="J9" s="357"/>
      <c r="K9" s="357"/>
      <c r="L9" s="357"/>
      <c r="M9" s="357"/>
      <c r="N9" s="357"/>
      <c r="O9" s="357"/>
      <c r="P9" s="358"/>
    </row>
    <row r="10" spans="1:17" ht="15.75" thickBot="1" x14ac:dyDescent="0.3">
      <c r="B10" t="s">
        <v>679</v>
      </c>
      <c r="C10" s="713">
        <v>63602511.759999998</v>
      </c>
      <c r="F10" t="s">
        <v>20</v>
      </c>
      <c r="G10" s="359" t="s">
        <v>269</v>
      </c>
      <c r="H10" s="360">
        <v>3563088.5</v>
      </c>
      <c r="I10" s="361">
        <v>2453135.0699999998</v>
      </c>
      <c r="J10" s="360">
        <v>1522925.8798600002</v>
      </c>
      <c r="K10" s="360">
        <v>-579.29846999980498</v>
      </c>
      <c r="L10" s="360">
        <v>255415.75273999997</v>
      </c>
      <c r="M10" s="361">
        <v>308694.27</v>
      </c>
      <c r="N10" s="361">
        <v>81443.632949999985</v>
      </c>
      <c r="O10" s="360">
        <v>17815.442899999998</v>
      </c>
      <c r="P10" s="362">
        <f>J10+K10+L10-M10</f>
        <v>1469068.0641300003</v>
      </c>
    </row>
    <row r="11" spans="1:17" x14ac:dyDescent="0.25">
      <c r="B11" t="s">
        <v>682</v>
      </c>
      <c r="C11" s="713">
        <v>-81257924.290000007</v>
      </c>
      <c r="G11" s="941"/>
      <c r="H11" s="446"/>
      <c r="I11" s="447"/>
      <c r="J11" s="446"/>
      <c r="K11" s="446"/>
      <c r="L11" s="446"/>
      <c r="M11" s="447"/>
      <c r="N11" s="447"/>
      <c r="O11" s="446"/>
      <c r="P11" s="447"/>
    </row>
    <row r="12" spans="1:17" x14ac:dyDescent="0.25">
      <c r="B12" t="s">
        <v>681</v>
      </c>
      <c r="C12" s="713">
        <v>-112952446.08</v>
      </c>
      <c r="G12" s="941"/>
      <c r="H12" s="446"/>
      <c r="I12" s="447"/>
      <c r="J12" s="446"/>
      <c r="K12" s="446"/>
      <c r="L12" s="446"/>
      <c r="M12" s="447"/>
      <c r="N12" s="447"/>
      <c r="O12" s="446"/>
      <c r="P12" s="447"/>
    </row>
    <row r="13" spans="1:17" x14ac:dyDescent="0.25">
      <c r="B13" t="s">
        <v>680</v>
      </c>
      <c r="C13" s="713">
        <v>-114483896.31999999</v>
      </c>
      <c r="G13" s="941"/>
      <c r="H13" s="446"/>
      <c r="I13" s="447"/>
      <c r="J13" s="446"/>
      <c r="K13" s="446"/>
      <c r="L13" s="446"/>
      <c r="M13" s="447"/>
      <c r="N13" s="447"/>
      <c r="O13" s="446"/>
      <c r="P13" s="447"/>
    </row>
    <row r="14" spans="1:17" ht="15.75" thickBot="1" x14ac:dyDescent="0.3">
      <c r="B14" t="s">
        <v>683</v>
      </c>
      <c r="C14" s="352">
        <f>+C7+C9+C10+C11+C12+C13</f>
        <v>1469068066.1399996</v>
      </c>
    </row>
    <row r="15" spans="1:17" ht="15.75" thickBot="1" x14ac:dyDescent="0.3">
      <c r="E15" t="s">
        <v>20</v>
      </c>
      <c r="F15" s="399"/>
      <c r="L15" s="4"/>
      <c r="P15" s="265"/>
    </row>
    <row r="16" spans="1:17" ht="15.75" thickBot="1" x14ac:dyDescent="0.3">
      <c r="C16" s="351"/>
      <c r="F16" s="400"/>
      <c r="I16" s="361"/>
    </row>
    <row r="17" spans="3:18" x14ac:dyDescent="0.25">
      <c r="C17" s="351"/>
      <c r="D17" s="182" t="s">
        <v>20</v>
      </c>
      <c r="F17" s="400"/>
      <c r="G17" t="s">
        <v>20</v>
      </c>
      <c r="L17" s="338"/>
      <c r="P17" s="338"/>
    </row>
    <row r="18" spans="3:18" ht="15.75" thickBot="1" x14ac:dyDescent="0.3">
      <c r="C18" s="352"/>
      <c r="F18" s="400"/>
      <c r="I18" s="402"/>
      <c r="P18" s="338"/>
    </row>
    <row r="19" spans="3:18" x14ac:dyDescent="0.25">
      <c r="F19" s="400"/>
      <c r="I19" s="402"/>
    </row>
    <row r="20" spans="3:18" ht="15.75" thickBot="1" x14ac:dyDescent="0.3">
      <c r="C20" s="352"/>
      <c r="F20" s="400"/>
      <c r="I20" s="402"/>
    </row>
    <row r="21" spans="3:18" x14ac:dyDescent="0.25">
      <c r="C21" s="350"/>
      <c r="F21" s="400"/>
      <c r="I21" s="402"/>
    </row>
    <row r="22" spans="3:18" ht="15.75" thickBot="1" x14ac:dyDescent="0.3">
      <c r="C22" s="350"/>
      <c r="F22" s="400"/>
      <c r="G22" s="448" t="s">
        <v>353</v>
      </c>
      <c r="I22" s="402"/>
    </row>
    <row r="23" spans="3:18" ht="21.6" customHeight="1" thickBot="1" x14ac:dyDescent="0.3">
      <c r="F23" s="400"/>
      <c r="G23" s="1019" t="s">
        <v>260</v>
      </c>
      <c r="H23" s="1021" t="s">
        <v>270</v>
      </c>
      <c r="I23" s="1016" t="s">
        <v>266</v>
      </c>
      <c r="J23" s="1017"/>
      <c r="K23" s="1017"/>
      <c r="L23" s="1018"/>
      <c r="M23" s="1016" t="s">
        <v>348</v>
      </c>
      <c r="N23" s="1017"/>
      <c r="O23" s="1018"/>
      <c r="P23" s="1016" t="s">
        <v>349</v>
      </c>
      <c r="Q23" s="1017"/>
      <c r="R23" s="1018"/>
    </row>
    <row r="24" spans="3:18" ht="15.75" thickBot="1" x14ac:dyDescent="0.3">
      <c r="C24" s="713"/>
      <c r="F24" s="401"/>
      <c r="G24" s="1020"/>
      <c r="H24" s="1022"/>
      <c r="I24" s="418" t="s">
        <v>345</v>
      </c>
      <c r="J24" s="418" t="s">
        <v>346</v>
      </c>
      <c r="K24" s="424"/>
      <c r="L24" s="424" t="s">
        <v>347</v>
      </c>
      <c r="M24" s="418" t="s">
        <v>345</v>
      </c>
      <c r="N24" s="418" t="s">
        <v>346</v>
      </c>
      <c r="O24" s="424" t="s">
        <v>347</v>
      </c>
      <c r="P24" s="418" t="s">
        <v>345</v>
      </c>
      <c r="Q24" s="418" t="s">
        <v>346</v>
      </c>
      <c r="R24" s="424" t="s">
        <v>347</v>
      </c>
    </row>
    <row r="25" spans="3:18" ht="15.75" thickBot="1" x14ac:dyDescent="0.3">
      <c r="C25" s="338"/>
      <c r="G25" s="420" t="s">
        <v>268</v>
      </c>
      <c r="H25" s="116"/>
      <c r="I25" s="419"/>
      <c r="J25" s="419"/>
      <c r="K25" s="419"/>
      <c r="L25" s="419"/>
      <c r="M25" s="425"/>
      <c r="N25" s="426"/>
      <c r="O25" s="427"/>
      <c r="P25" s="29"/>
      <c r="Q25" s="428"/>
      <c r="R25" s="429"/>
    </row>
    <row r="26" spans="3:18" ht="15.75" thickBot="1" x14ac:dyDescent="0.3">
      <c r="G26" s="430" t="s">
        <v>269</v>
      </c>
      <c r="H26" s="431">
        <v>3563088495.48</v>
      </c>
      <c r="I26" s="421">
        <v>2389532554.0999994</v>
      </c>
      <c r="J26" s="421">
        <v>2389532553.6799998</v>
      </c>
      <c r="K26" s="584"/>
      <c r="L26" s="432">
        <f>I26-J26</f>
        <v>0.41999959945678711</v>
      </c>
      <c r="M26" s="433">
        <v>756051358.94000006</v>
      </c>
      <c r="N26" s="422">
        <v>756630656.89999998</v>
      </c>
      <c r="O26" s="423">
        <f>M26-N26</f>
        <v>-579297.95999991894</v>
      </c>
      <c r="P26" s="434">
        <v>1633481195.1599996</v>
      </c>
      <c r="Q26" s="421">
        <v>1632901896.78</v>
      </c>
      <c r="R26" s="423">
        <f>P26-Q26</f>
        <v>579298.3799996376</v>
      </c>
    </row>
    <row r="27" spans="3:18" x14ac:dyDescent="0.25">
      <c r="G27" s="445"/>
      <c r="H27" s="446"/>
      <c r="I27" s="447"/>
      <c r="J27" s="447"/>
      <c r="K27" s="447"/>
      <c r="L27" s="447"/>
      <c r="M27" s="417"/>
      <c r="N27" s="417"/>
      <c r="O27" s="417"/>
      <c r="P27" s="447"/>
      <c r="Q27" s="447"/>
      <c r="R27" s="417"/>
    </row>
    <row r="28" spans="3:18" x14ac:dyDescent="0.25">
      <c r="G28" s="445"/>
      <c r="H28" s="446"/>
      <c r="I28" s="447"/>
      <c r="J28" s="447"/>
      <c r="K28" s="447"/>
      <c r="L28" s="447"/>
      <c r="M28" s="417"/>
      <c r="N28" s="417"/>
      <c r="O28" s="417"/>
      <c r="P28" s="447"/>
      <c r="Q28" s="447"/>
      <c r="R28" s="417"/>
    </row>
    <row r="29" spans="3:18" ht="15.75" thickBot="1" x14ac:dyDescent="0.3">
      <c r="G29" s="448" t="s">
        <v>354</v>
      </c>
      <c r="R29" s="338" t="s">
        <v>20</v>
      </c>
    </row>
    <row r="30" spans="3:18" ht="15.75" thickBot="1" x14ac:dyDescent="0.3">
      <c r="G30" s="435" t="s">
        <v>352</v>
      </c>
      <c r="H30" s="436" t="s">
        <v>685</v>
      </c>
      <c r="I30" s="436" t="s">
        <v>684</v>
      </c>
      <c r="J30" s="435" t="s">
        <v>347</v>
      </c>
      <c r="K30" s="585"/>
    </row>
    <row r="31" spans="3:18" x14ac:dyDescent="0.25">
      <c r="G31" s="333" t="s">
        <v>350</v>
      </c>
      <c r="H31" s="440">
        <f>+M10</f>
        <v>308694.27</v>
      </c>
      <c r="I31" s="440">
        <v>240830.65794</v>
      </c>
      <c r="J31" s="441">
        <f>H31-I31</f>
        <v>67863.612060000014</v>
      </c>
      <c r="K31" s="54"/>
    </row>
    <row r="32" spans="3:18" ht="15.75" thickBot="1" x14ac:dyDescent="0.3">
      <c r="G32" s="442" t="s">
        <v>351</v>
      </c>
      <c r="H32" s="443">
        <f>+N10</f>
        <v>81443.632949999985</v>
      </c>
      <c r="I32" s="443">
        <v>82462.594799999992</v>
      </c>
      <c r="J32" s="444">
        <f>H32-I32</f>
        <v>-1018.961850000007</v>
      </c>
      <c r="K32" s="54"/>
    </row>
    <row r="33" spans="7:11" ht="15.75" thickBot="1" x14ac:dyDescent="0.3">
      <c r="G33" s="437"/>
      <c r="H33" s="438">
        <f>SUM(H31:H32)</f>
        <v>390137.90295000002</v>
      </c>
      <c r="I33" s="438">
        <f t="shared" ref="I33:J33" si="1">SUM(I31:I32)</f>
        <v>323293.25274000003</v>
      </c>
      <c r="J33" s="439">
        <f t="shared" si="1"/>
        <v>66844.650210000007</v>
      </c>
      <c r="K33" s="18"/>
    </row>
  </sheetData>
  <protectedRanges>
    <protectedRange sqref="H10:J13 O10:P13 H9:P9 P26:P28 H26:H28" name="Rango1_1_2"/>
    <protectedRange sqref="C9" name="Rango1_1_1_2"/>
    <protectedRange algorithmName="SHA-512" hashValue="eBHN9guQxdNiy9DHkJq72yNzZLuK91RTi1PEbTRAXmTfoqtxQ3H5gY6+xQyxvoGS/jvqHWRUPsvNDXBAuTiW8w==" saltValue="EUy7X08dS84XSa0eyzxBdg==" spinCount="100000" sqref="N10:N13" name="Rango1_3"/>
    <protectedRange sqref="M10:M13" name="Rango1_2_2"/>
    <protectedRange sqref="C8" name="Rango1"/>
    <protectedRange sqref="P15" name="Rango1_1"/>
    <protectedRange sqref="K10:K13" name="Rango1_2"/>
    <protectedRange sqref="L10:L13" name="Rango1_4"/>
  </protectedRanges>
  <mergeCells count="11">
    <mergeCell ref="L6:M6"/>
    <mergeCell ref="N6:N8"/>
    <mergeCell ref="O6:O8"/>
    <mergeCell ref="P6:P8"/>
    <mergeCell ref="G6:G8"/>
    <mergeCell ref="H6:J7"/>
    <mergeCell ref="P23:R23"/>
    <mergeCell ref="G23:G24"/>
    <mergeCell ref="H23:H24"/>
    <mergeCell ref="I23:L23"/>
    <mergeCell ref="M23:O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B2" sqref="B2:G9"/>
    </sheetView>
  </sheetViews>
  <sheetFormatPr baseColWidth="10" defaultColWidth="9.140625" defaultRowHeight="15" x14ac:dyDescent="0.25"/>
  <cols>
    <col min="1" max="1" width="1.28515625" customWidth="1"/>
    <col min="2" max="2" width="7.140625" customWidth="1"/>
    <col min="3" max="3" width="31.7109375" customWidth="1"/>
    <col min="4" max="4" width="10.140625" bestFit="1" customWidth="1"/>
    <col min="5" max="6" width="11.28515625" bestFit="1" customWidth="1"/>
    <col min="7" max="7" width="7.140625" bestFit="1" customWidth="1"/>
    <col min="8" max="8" width="14.28515625" customWidth="1"/>
  </cols>
  <sheetData>
    <row r="1" spans="2:13" ht="15.75" thickBot="1" x14ac:dyDescent="0.3"/>
    <row r="2" spans="2:13" ht="27.75" thickBot="1" x14ac:dyDescent="0.3">
      <c r="B2" s="16" t="s">
        <v>28</v>
      </c>
      <c r="C2" s="16" t="s">
        <v>29</v>
      </c>
      <c r="D2" s="16" t="s">
        <v>0</v>
      </c>
      <c r="E2" s="16" t="s">
        <v>1</v>
      </c>
      <c r="F2" s="16" t="s">
        <v>30</v>
      </c>
      <c r="G2" s="16" t="s">
        <v>2</v>
      </c>
    </row>
    <row r="3" spans="2:13" x14ac:dyDescent="0.25">
      <c r="B3" s="269" t="s">
        <v>31</v>
      </c>
      <c r="C3" s="270" t="s">
        <v>205</v>
      </c>
      <c r="D3" s="282">
        <v>440455.60485</v>
      </c>
      <c r="E3" s="282">
        <v>461695.81210000004</v>
      </c>
      <c r="F3" s="318">
        <f>D3-E3</f>
        <v>-21240.207250000036</v>
      </c>
      <c r="G3" s="271">
        <f>F3/E3</f>
        <v>-4.6004764811251E-2</v>
      </c>
    </row>
    <row r="4" spans="2:13" x14ac:dyDescent="0.25">
      <c r="B4" s="272" t="s">
        <v>32</v>
      </c>
      <c r="C4" s="268" t="s">
        <v>206</v>
      </c>
      <c r="D4" s="283">
        <v>277435.23683000001</v>
      </c>
      <c r="E4" s="283">
        <v>187219.66672000001</v>
      </c>
      <c r="F4" s="319">
        <f>D4-E4</f>
        <v>90215.570110000001</v>
      </c>
      <c r="G4" s="273">
        <f>F4/E4</f>
        <v>0.48187015654142595</v>
      </c>
    </row>
    <row r="5" spans="2:13" x14ac:dyDescent="0.25">
      <c r="B5" s="272" t="s">
        <v>33</v>
      </c>
      <c r="C5" s="268" t="s">
        <v>207</v>
      </c>
      <c r="D5" s="283">
        <v>1598901.12983</v>
      </c>
      <c r="E5" s="283">
        <v>1609441.9061800002</v>
      </c>
      <c r="F5" s="319">
        <f>D5-E5</f>
        <v>-10540.776350000175</v>
      </c>
      <c r="G5" s="273">
        <f>F5/E5</f>
        <v>-6.549336331759025E-3</v>
      </c>
      <c r="H5" s="780" t="s">
        <v>631</v>
      </c>
    </row>
    <row r="6" spans="2:13" ht="15.75" thickBot="1" x14ac:dyDescent="0.3">
      <c r="B6" s="272" t="s">
        <v>34</v>
      </c>
      <c r="C6" s="268" t="s">
        <v>208</v>
      </c>
      <c r="D6" s="283">
        <v>8295.4755000000005</v>
      </c>
      <c r="E6" s="283">
        <v>2841.4148</v>
      </c>
      <c r="F6" s="319">
        <f>D6-E6</f>
        <v>5454.0607</v>
      </c>
      <c r="G6" s="273">
        <f>F6/E6</f>
        <v>1.9194876791660267</v>
      </c>
    </row>
    <row r="7" spans="2:13" ht="15.75" thickBot="1" x14ac:dyDescent="0.3">
      <c r="B7" s="952" t="s">
        <v>35</v>
      </c>
      <c r="C7" s="953" t="s">
        <v>35</v>
      </c>
      <c r="D7" s="322">
        <f>SUM(D3:D6)</f>
        <v>2325087.4470100002</v>
      </c>
      <c r="E7" s="323">
        <f>SUM(E3:E6)</f>
        <v>2261198.7998000002</v>
      </c>
      <c r="F7" s="324">
        <f>SUM(F3:F6)</f>
        <v>63888.647209999792</v>
      </c>
      <c r="G7" s="17">
        <f>F7/E7</f>
        <v>2.825432563277968E-2</v>
      </c>
    </row>
    <row r="8" spans="2:13" ht="26.25" thickBot="1" x14ac:dyDescent="0.3">
      <c r="B8" s="274" t="s">
        <v>36</v>
      </c>
      <c r="C8" s="275" t="s">
        <v>37</v>
      </c>
      <c r="D8" s="320">
        <v>-175377.89736999999</v>
      </c>
      <c r="E8" s="320">
        <v>-175377.89736999999</v>
      </c>
      <c r="F8" s="321">
        <f>D8-E8</f>
        <v>0</v>
      </c>
      <c r="G8" s="276">
        <v>0</v>
      </c>
    </row>
    <row r="9" spans="2:13" ht="15.75" thickBot="1" x14ac:dyDescent="0.3">
      <c r="B9" s="954" t="s">
        <v>10</v>
      </c>
      <c r="C9" s="955"/>
      <c r="D9" s="322">
        <f>D7+D8</f>
        <v>2149709.5496400003</v>
      </c>
      <c r="E9" s="323">
        <f>E7+E8</f>
        <v>2085820.9024300002</v>
      </c>
      <c r="F9" s="324">
        <f>F7+F8</f>
        <v>63888.647209999792</v>
      </c>
      <c r="G9" s="17">
        <f>F9/E9</f>
        <v>3.0629977451836321E-2</v>
      </c>
    </row>
    <row r="10" spans="2:13" x14ac:dyDescent="0.25">
      <c r="F10" t="s">
        <v>20</v>
      </c>
    </row>
    <row r="11" spans="2:13" ht="15.75" thickBot="1" x14ac:dyDescent="0.3">
      <c r="D11" s="4" t="s">
        <v>20</v>
      </c>
      <c r="E11" s="4" t="s">
        <v>20</v>
      </c>
      <c r="F11" s="4" t="s">
        <v>20</v>
      </c>
    </row>
    <row r="12" spans="2:13" ht="41.25" thickBot="1" x14ac:dyDescent="0.3">
      <c r="B12" s="127" t="s">
        <v>39</v>
      </c>
      <c r="C12" s="16" t="s">
        <v>135</v>
      </c>
      <c r="D12" s="16" t="s">
        <v>0</v>
      </c>
      <c r="E12" s="16" t="s">
        <v>1</v>
      </c>
      <c r="F12" s="16" t="s">
        <v>30</v>
      </c>
      <c r="G12" s="16" t="s">
        <v>2</v>
      </c>
      <c r="M12" s="874"/>
    </row>
    <row r="13" spans="2:13" ht="15.75" thickBot="1" x14ac:dyDescent="0.3">
      <c r="B13" s="65">
        <v>11203</v>
      </c>
      <c r="C13" s="63" t="s">
        <v>593</v>
      </c>
      <c r="D13" s="922">
        <v>11504.610419999999</v>
      </c>
      <c r="E13" s="325">
        <v>0</v>
      </c>
      <c r="F13" s="326">
        <f>D13-E13</f>
        <v>11504.610419999999</v>
      </c>
      <c r="G13" s="218" t="e">
        <f>F13/E13</f>
        <v>#DIV/0!</v>
      </c>
    </row>
    <row r="14" spans="2:13" ht="15.75" thickBot="1" x14ac:dyDescent="0.3">
      <c r="B14" s="65">
        <v>11206</v>
      </c>
      <c r="C14" s="63" t="s">
        <v>38</v>
      </c>
      <c r="D14" s="923">
        <v>1586801.4920399999</v>
      </c>
      <c r="E14" s="600">
        <v>1606323.5323599998</v>
      </c>
      <c r="F14" s="600">
        <f>D14-E14</f>
        <v>-19522.040319999913</v>
      </c>
      <c r="G14" s="218">
        <f>F14/E14</f>
        <v>-1.2153243058898764E-2</v>
      </c>
    </row>
    <row r="15" spans="2:13" ht="25.5" x14ac:dyDescent="0.25">
      <c r="B15" s="598">
        <v>12583</v>
      </c>
      <c r="C15" s="599" t="s">
        <v>594</v>
      </c>
      <c r="D15" s="601">
        <v>0</v>
      </c>
      <c r="E15" s="601">
        <v>0</v>
      </c>
      <c r="F15" s="600">
        <f>D15-E15</f>
        <v>0</v>
      </c>
      <c r="G15" s="218" t="e">
        <f>F15/E15</f>
        <v>#DIV/0!</v>
      </c>
      <c r="H15" s="780" t="s">
        <v>631</v>
      </c>
    </row>
    <row r="16" spans="2:13" ht="26.25" thickBot="1" x14ac:dyDescent="0.3">
      <c r="B16" s="66">
        <v>14226</v>
      </c>
      <c r="C16" s="64" t="s">
        <v>40</v>
      </c>
      <c r="D16" s="924">
        <v>595.02737000000002</v>
      </c>
      <c r="E16" s="327">
        <v>3118.3738199999998</v>
      </c>
      <c r="F16" s="328">
        <f>D16-E16</f>
        <v>-2523.34645</v>
      </c>
      <c r="G16" s="329">
        <f>F16/E16</f>
        <v>-0.8091866452367793</v>
      </c>
      <c r="H16" s="775"/>
    </row>
    <row r="17" spans="2:7" ht="15.75" thickBot="1" x14ac:dyDescent="0.3">
      <c r="B17" s="952" t="s">
        <v>41</v>
      </c>
      <c r="C17" s="953"/>
      <c r="D17" s="330">
        <f>SUM(D13:D16)</f>
        <v>1598901.12983</v>
      </c>
      <c r="E17" s="330">
        <f>SUM(E13:E16)</f>
        <v>1609441.9061799999</v>
      </c>
      <c r="F17" s="331">
        <f>SUM(F13:F16)</f>
        <v>-10540.776349999913</v>
      </c>
      <c r="G17" s="332">
        <f>F17/E17</f>
        <v>-6.5493363317588628E-3</v>
      </c>
    </row>
    <row r="18" spans="2:7" ht="19.5" customHeight="1" x14ac:dyDescent="0.25"/>
  </sheetData>
  <protectedRanges>
    <protectedRange sqref="E13:E15" name="Rango1_1"/>
    <protectedRange sqref="D5" name="Rango1_2"/>
    <protectedRange sqref="D13:D15" name="Rango1_3"/>
  </protectedRanges>
  <mergeCells count="3">
    <mergeCell ref="B17:C17"/>
    <mergeCell ref="B9:C9"/>
    <mergeCell ref="B7:C7"/>
  </mergeCells>
  <pageMargins left="0.7" right="0.7" top="0.75" bottom="0.75" header="0.3" footer="0.3"/>
  <pageSetup orientation="portrait" r:id="rId1"/>
  <ignoredErrors>
    <ignoredError sqref="E7" formula="1"/>
    <ignoredError sqref="G13 G15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"/>
  <sheetViews>
    <sheetView topLeftCell="A4" workbookViewId="0">
      <selection activeCell="L11" sqref="L11"/>
    </sheetView>
  </sheetViews>
  <sheetFormatPr baseColWidth="10" defaultColWidth="9.140625" defaultRowHeight="15" x14ac:dyDescent="0.25"/>
  <cols>
    <col min="2" max="2" width="32.42578125" bestFit="1" customWidth="1"/>
  </cols>
  <sheetData>
    <row r="2" spans="1:8" ht="26.25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8" ht="26.25" thickBot="1" x14ac:dyDescent="0.3">
      <c r="A3" s="205" t="s">
        <v>250</v>
      </c>
      <c r="B3" s="207" t="s">
        <v>251</v>
      </c>
      <c r="C3" s="209">
        <v>53236.02</v>
      </c>
      <c r="D3" s="938">
        <v>12590.31</v>
      </c>
      <c r="E3" s="209">
        <f>C3-D3</f>
        <v>40645.71</v>
      </c>
      <c r="F3" s="208">
        <f>(E3/D3)*100</f>
        <v>322.83327416084273</v>
      </c>
      <c r="H3" s="935" t="s">
        <v>630</v>
      </c>
    </row>
    <row r="4" spans="1:8" x14ac:dyDescent="0.25">
      <c r="C4" t="s">
        <v>686</v>
      </c>
    </row>
  </sheetData>
  <protectedRanges>
    <protectedRange sqref="A3" name="Rango1_1_3"/>
    <protectedRange sqref="B3" name="Rango1_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L5" sqref="L5"/>
    </sheetView>
  </sheetViews>
  <sheetFormatPr baseColWidth="10" defaultColWidth="9.140625" defaultRowHeight="15" x14ac:dyDescent="0.25"/>
  <cols>
    <col min="2" max="2" width="4.42578125" bestFit="1" customWidth="1"/>
    <col min="3" max="3" width="12.85546875" customWidth="1"/>
    <col min="4" max="4" width="50.140625" customWidth="1"/>
    <col min="5" max="6" width="11.140625" bestFit="1" customWidth="1"/>
  </cols>
  <sheetData>
    <row r="1" spans="2:6" ht="15.75" thickBot="1" x14ac:dyDescent="0.3"/>
    <row r="2" spans="2:6" ht="24.75" thickBot="1" x14ac:dyDescent="0.3">
      <c r="B2" s="27" t="s">
        <v>42</v>
      </c>
      <c r="C2" s="27" t="s">
        <v>43</v>
      </c>
      <c r="D2" s="27" t="s">
        <v>44</v>
      </c>
      <c r="E2" s="27" t="s">
        <v>45</v>
      </c>
      <c r="F2" s="27" t="s">
        <v>46</v>
      </c>
    </row>
    <row r="3" spans="2:6" ht="24.75" thickBot="1" x14ac:dyDescent="0.3">
      <c r="B3" s="19" t="s">
        <v>47</v>
      </c>
      <c r="C3" s="20" t="s">
        <v>48</v>
      </c>
      <c r="D3" s="21" t="s">
        <v>49</v>
      </c>
      <c r="E3" s="279">
        <v>80179.176070000001</v>
      </c>
      <c r="F3" s="279">
        <v>0</v>
      </c>
    </row>
    <row r="4" spans="2:6" ht="48.75" thickBot="1" x14ac:dyDescent="0.3">
      <c r="B4" s="19" t="s">
        <v>50</v>
      </c>
      <c r="C4" s="20" t="s">
        <v>51</v>
      </c>
      <c r="D4" s="21" t="s">
        <v>52</v>
      </c>
      <c r="E4" s="25">
        <v>58369.865899999997</v>
      </c>
      <c r="F4" s="25">
        <v>17510.959770000001</v>
      </c>
    </row>
    <row r="5" spans="2:6" ht="60.75" thickBot="1" x14ac:dyDescent="0.3">
      <c r="B5" s="19" t="s">
        <v>53</v>
      </c>
      <c r="C5" s="20" t="s">
        <v>54</v>
      </c>
      <c r="D5" s="21" t="s">
        <v>55</v>
      </c>
      <c r="E5" s="25">
        <v>33347.739750000001</v>
      </c>
      <c r="F5" s="25">
        <v>16673.869875</v>
      </c>
    </row>
    <row r="6" spans="2:6" ht="60.75" thickBot="1" x14ac:dyDescent="0.3">
      <c r="B6" s="19" t="s">
        <v>56</v>
      </c>
      <c r="C6" s="20" t="s">
        <v>57</v>
      </c>
      <c r="D6" s="21" t="s">
        <v>58</v>
      </c>
      <c r="E6" s="25">
        <v>44969.607300000003</v>
      </c>
      <c r="F6" s="25">
        <v>29230.244745</v>
      </c>
    </row>
    <row r="7" spans="2:6" ht="60.75" thickBot="1" x14ac:dyDescent="0.3">
      <c r="B7" s="19" t="s">
        <v>59</v>
      </c>
      <c r="C7" s="20" t="s">
        <v>60</v>
      </c>
      <c r="D7" s="21" t="s">
        <v>61</v>
      </c>
      <c r="E7" s="26">
        <v>131720.9682</v>
      </c>
      <c r="F7" s="26">
        <v>111962.82296999999</v>
      </c>
    </row>
    <row r="8" spans="2:6" ht="15.75" thickBot="1" x14ac:dyDescent="0.3">
      <c r="B8" s="22"/>
      <c r="C8" s="23"/>
      <c r="D8" s="24"/>
      <c r="E8" s="280">
        <v>348587.35722000001</v>
      </c>
      <c r="F8" s="281">
        <v>175377.89736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B1" zoomScale="130" zoomScaleNormal="130" workbookViewId="0">
      <selection activeCell="G27" sqref="B2:G27"/>
    </sheetView>
  </sheetViews>
  <sheetFormatPr baseColWidth="10" defaultColWidth="9.140625" defaultRowHeight="15" x14ac:dyDescent="0.25"/>
  <cols>
    <col min="1" max="1" width="1.85546875" hidden="1" customWidth="1"/>
    <col min="2" max="2" width="11.7109375" customWidth="1"/>
    <col min="3" max="3" width="35" customWidth="1"/>
    <col min="4" max="4" width="12.42578125" customWidth="1"/>
    <col min="5" max="5" width="12.28515625" customWidth="1"/>
    <col min="6" max="6" width="10" bestFit="1" customWidth="1"/>
    <col min="7" max="7" width="8.140625" bestFit="1" customWidth="1"/>
    <col min="9" max="9" width="9.7109375" bestFit="1" customWidth="1"/>
  </cols>
  <sheetData>
    <row r="1" spans="2:8" ht="15.75" thickBot="1" x14ac:dyDescent="0.3"/>
    <row r="2" spans="2:8" ht="30.75" customHeight="1" x14ac:dyDescent="0.25">
      <c r="B2" s="956" t="s">
        <v>674</v>
      </c>
      <c r="C2" s="957"/>
      <c r="D2" s="957"/>
      <c r="E2" s="957"/>
      <c r="F2" s="957"/>
      <c r="G2" s="958"/>
    </row>
    <row r="3" spans="2:8" ht="18.75" customHeight="1" thickBot="1" x14ac:dyDescent="0.3">
      <c r="B3" s="959" t="s">
        <v>62</v>
      </c>
      <c r="C3" s="960"/>
      <c r="D3" s="960"/>
      <c r="E3" s="960"/>
      <c r="F3" s="960"/>
      <c r="G3" s="961"/>
    </row>
    <row r="4" spans="2:8" ht="26.25" thickBot="1" x14ac:dyDescent="0.3">
      <c r="B4" s="39" t="s">
        <v>63</v>
      </c>
      <c r="C4" s="39" t="s">
        <v>44</v>
      </c>
      <c r="D4" s="40" t="s">
        <v>76</v>
      </c>
      <c r="E4" s="40" t="s">
        <v>77</v>
      </c>
      <c r="F4" s="40" t="s">
        <v>26</v>
      </c>
      <c r="G4" s="40" t="s">
        <v>25</v>
      </c>
    </row>
    <row r="5" spans="2:8" s="31" customFormat="1" ht="14.25" thickBot="1" x14ac:dyDescent="0.3">
      <c r="B5" s="41" t="s">
        <v>64</v>
      </c>
      <c r="C5" s="42" t="s">
        <v>65</v>
      </c>
      <c r="D5" s="277">
        <f>SUM(D6:D9)</f>
        <v>15817.191280000003</v>
      </c>
      <c r="E5" s="277">
        <f>SUM(E6:E9)</f>
        <v>20408.51482</v>
      </c>
      <c r="F5" s="277">
        <f>SUM(F6:F9)</f>
        <v>-4591.3235399999994</v>
      </c>
      <c r="G5" s="312">
        <f t="shared" ref="G5:G8" si="0">F5/E5</f>
        <v>-0.22497097806943697</v>
      </c>
    </row>
    <row r="6" spans="2:8" s="31" customFormat="1" ht="13.5" x14ac:dyDescent="0.25">
      <c r="B6" s="32" t="s">
        <v>78</v>
      </c>
      <c r="C6" s="33" t="s">
        <v>81</v>
      </c>
      <c r="D6" s="34">
        <v>12377.741380000001</v>
      </c>
      <c r="E6" s="34">
        <v>18183.61952</v>
      </c>
      <c r="F6" s="342">
        <f>D6-E6</f>
        <v>-5805.8781399999989</v>
      </c>
      <c r="G6" s="304">
        <f t="shared" si="0"/>
        <v>-0.31929166432536521</v>
      </c>
    </row>
    <row r="7" spans="2:8" s="31" customFormat="1" ht="13.5" x14ac:dyDescent="0.25">
      <c r="B7" s="32" t="s">
        <v>277</v>
      </c>
      <c r="C7" s="33" t="s">
        <v>278</v>
      </c>
      <c r="D7" s="34">
        <v>0</v>
      </c>
      <c r="E7" s="34"/>
      <c r="F7" s="342">
        <f>D7-E7</f>
        <v>0</v>
      </c>
      <c r="G7" s="305" t="e">
        <f t="shared" si="0"/>
        <v>#DIV/0!</v>
      </c>
    </row>
    <row r="8" spans="2:8" s="31" customFormat="1" ht="13.5" x14ac:dyDescent="0.25">
      <c r="B8" s="37" t="s">
        <v>66</v>
      </c>
      <c r="C8" s="38" t="s">
        <v>67</v>
      </c>
      <c r="D8" s="34">
        <v>3080.4630400000001</v>
      </c>
      <c r="E8" s="34">
        <v>2002.3983000000001</v>
      </c>
      <c r="F8" s="342">
        <f>D8-E8</f>
        <v>1078.06474</v>
      </c>
      <c r="G8" s="310">
        <f t="shared" si="0"/>
        <v>0.53838676351253389</v>
      </c>
    </row>
    <row r="9" spans="2:8" s="31" customFormat="1" ht="14.25" thickBot="1" x14ac:dyDescent="0.3">
      <c r="B9" s="32" t="s">
        <v>79</v>
      </c>
      <c r="C9" s="33" t="s">
        <v>80</v>
      </c>
      <c r="D9" s="34">
        <v>358.98685999999998</v>
      </c>
      <c r="E9" s="35">
        <v>222.49700000000001</v>
      </c>
      <c r="F9" s="342">
        <f>D9-E9</f>
        <v>136.48985999999996</v>
      </c>
      <c r="G9" s="306">
        <f>F9/E9</f>
        <v>0.61344584421362969</v>
      </c>
    </row>
    <row r="10" spans="2:8" s="31" customFormat="1" ht="27.75" thickBot="1" x14ac:dyDescent="0.3">
      <c r="B10" s="41" t="s">
        <v>82</v>
      </c>
      <c r="C10" s="42" t="s">
        <v>83</v>
      </c>
      <c r="D10" s="277">
        <f>SUM(D11:D15)</f>
        <v>28770.253709999997</v>
      </c>
      <c r="E10" s="277">
        <f>SUM(E11:E15)</f>
        <v>28639.437040000001</v>
      </c>
      <c r="F10" s="277">
        <f>SUM(F11:F15)</f>
        <v>130.8166700000001</v>
      </c>
      <c r="G10" s="307">
        <f t="shared" ref="G10:G27" si="1">F10/E10</f>
        <v>4.5677109440835605E-3</v>
      </c>
    </row>
    <row r="11" spans="2:8" s="31" customFormat="1" ht="12" customHeight="1" x14ac:dyDescent="0.25">
      <c r="B11" s="32" t="s">
        <v>84</v>
      </c>
      <c r="C11" s="33" t="s">
        <v>85</v>
      </c>
      <c r="D11" s="34">
        <v>26483.089319999999</v>
      </c>
      <c r="E11" s="35">
        <v>25716.621879999999</v>
      </c>
      <c r="F11" s="342">
        <f>D11-E11</f>
        <v>766.46744000000035</v>
      </c>
      <c r="G11" s="304">
        <f t="shared" si="1"/>
        <v>2.9804359358570637E-2</v>
      </c>
    </row>
    <row r="12" spans="2:8" s="31" customFormat="1" ht="13.5" x14ac:dyDescent="0.25">
      <c r="B12" s="32" t="s">
        <v>86</v>
      </c>
      <c r="C12" s="33" t="s">
        <v>87</v>
      </c>
      <c r="D12" s="34">
        <v>1793.1681999999998</v>
      </c>
      <c r="E12" s="35">
        <v>2055.5701100000001</v>
      </c>
      <c r="F12" s="36">
        <f>D12-E12</f>
        <v>-262.40191000000027</v>
      </c>
      <c r="G12" s="305">
        <f t="shared" si="1"/>
        <v>-0.12765407938335913</v>
      </c>
    </row>
    <row r="13" spans="2:8" s="31" customFormat="1" ht="13.5" x14ac:dyDescent="0.25">
      <c r="B13" s="32" t="s">
        <v>88</v>
      </c>
      <c r="C13" s="33" t="s">
        <v>89</v>
      </c>
      <c r="D13" s="34">
        <v>206.19</v>
      </c>
      <c r="E13" s="35">
        <v>582.61</v>
      </c>
      <c r="F13" s="36">
        <f>D13-E13</f>
        <v>-376.42</v>
      </c>
      <c r="G13" s="305">
        <f t="shared" si="1"/>
        <v>-0.64609258337481335</v>
      </c>
      <c r="H13" s="781"/>
    </row>
    <row r="14" spans="2:8" s="31" customFormat="1" ht="27" x14ac:dyDescent="0.25">
      <c r="B14" s="32" t="s">
        <v>90</v>
      </c>
      <c r="C14" s="33" t="s">
        <v>91</v>
      </c>
      <c r="D14" s="34">
        <v>175.523</v>
      </c>
      <c r="E14" s="35">
        <v>135.91355999999999</v>
      </c>
      <c r="F14" s="36">
        <f>D14-E14</f>
        <v>39.609440000000006</v>
      </c>
      <c r="G14" s="305">
        <f t="shared" si="1"/>
        <v>0.29143111253947002</v>
      </c>
      <c r="H14" s="782" t="s">
        <v>630</v>
      </c>
    </row>
    <row r="15" spans="2:8" s="31" customFormat="1" ht="14.25" thickBot="1" x14ac:dyDescent="0.3">
      <c r="B15" s="32" t="s">
        <v>92</v>
      </c>
      <c r="C15" s="33" t="s">
        <v>93</v>
      </c>
      <c r="D15" s="34">
        <v>112.28319</v>
      </c>
      <c r="E15" s="35">
        <v>148.72148999999999</v>
      </c>
      <c r="F15" s="36">
        <f>D15-E15</f>
        <v>-36.438299999999984</v>
      </c>
      <c r="G15" s="306">
        <f t="shared" si="1"/>
        <v>-0.2450103209697535</v>
      </c>
    </row>
    <row r="16" spans="2:8" s="31" customFormat="1" ht="14.25" thickBot="1" x14ac:dyDescent="0.3">
      <c r="B16" s="41" t="s">
        <v>94</v>
      </c>
      <c r="C16" s="42" t="s">
        <v>95</v>
      </c>
      <c r="D16" s="277">
        <f>SUM(D17:D18)</f>
        <v>144659.38477</v>
      </c>
      <c r="E16" s="277">
        <f>SUM(E17:E18)</f>
        <v>129149.34771999999</v>
      </c>
      <c r="F16" s="277">
        <f>SUM(F17:F18)</f>
        <v>15510.037050000004</v>
      </c>
      <c r="G16" s="307">
        <f t="shared" si="1"/>
        <v>0.12009380863174215</v>
      </c>
    </row>
    <row r="17" spans="2:9" x14ac:dyDescent="0.25">
      <c r="B17" s="32" t="s">
        <v>96</v>
      </c>
      <c r="C17" s="33" t="s">
        <v>97</v>
      </c>
      <c r="D17" s="34">
        <v>1620.8678300000001</v>
      </c>
      <c r="E17" s="34">
        <v>1247.4259199999999</v>
      </c>
      <c r="F17" s="308">
        <f>D17-E17</f>
        <v>373.44191000000023</v>
      </c>
      <c r="G17" s="304">
        <f t="shared" si="1"/>
        <v>0.29937000988403406</v>
      </c>
    </row>
    <row r="18" spans="2:9" ht="15.75" thickBot="1" x14ac:dyDescent="0.3">
      <c r="B18" s="32" t="s">
        <v>98</v>
      </c>
      <c r="C18" s="33" t="s">
        <v>99</v>
      </c>
      <c r="D18" s="34">
        <v>143038.51694</v>
      </c>
      <c r="E18" s="34">
        <v>127901.9218</v>
      </c>
      <c r="F18" s="308">
        <f>D18-E18</f>
        <v>15136.595140000005</v>
      </c>
      <c r="G18" s="306">
        <f t="shared" si="1"/>
        <v>0.11834532997611304</v>
      </c>
    </row>
    <row r="19" spans="2:9" ht="15.75" thickBot="1" x14ac:dyDescent="0.3">
      <c r="B19" s="41" t="s">
        <v>68</v>
      </c>
      <c r="C19" s="42" t="s">
        <v>69</v>
      </c>
      <c r="D19" s="277">
        <f>SUM(D20:D26)</f>
        <v>13055.929839999999</v>
      </c>
      <c r="E19" s="277">
        <f>SUM(E20:E26)</f>
        <v>8658.8934900000022</v>
      </c>
      <c r="F19" s="277">
        <f>SUM(F20:F26)</f>
        <v>4397.0363500000003</v>
      </c>
      <c r="G19" s="412">
        <f t="shared" si="1"/>
        <v>0.50780580163944244</v>
      </c>
      <c r="I19" s="4" t="s">
        <v>20</v>
      </c>
    </row>
    <row r="20" spans="2:9" x14ac:dyDescent="0.25">
      <c r="B20" s="32" t="s">
        <v>70</v>
      </c>
      <c r="C20" s="33" t="s">
        <v>71</v>
      </c>
      <c r="D20" s="34">
        <v>1699.2484399999998</v>
      </c>
      <c r="E20" s="34">
        <v>941.65018000000009</v>
      </c>
      <c r="F20" s="308">
        <f t="shared" ref="F20:F26" si="2">D20-E20</f>
        <v>757.59825999999975</v>
      </c>
      <c r="G20" s="310">
        <f t="shared" si="1"/>
        <v>0.80454321157778541</v>
      </c>
    </row>
    <row r="21" spans="2:9" ht="27" x14ac:dyDescent="0.25">
      <c r="B21" s="32" t="s">
        <v>305</v>
      </c>
      <c r="C21" s="33" t="s">
        <v>306</v>
      </c>
      <c r="D21" s="34">
        <v>189</v>
      </c>
      <c r="E21" s="34"/>
      <c r="F21" s="308">
        <f t="shared" si="2"/>
        <v>189</v>
      </c>
      <c r="G21" s="310" t="e">
        <f>F21/E21</f>
        <v>#DIV/0!</v>
      </c>
    </row>
    <row r="22" spans="2:9" x14ac:dyDescent="0.25">
      <c r="B22" s="32" t="s">
        <v>72</v>
      </c>
      <c r="C22" s="33" t="s">
        <v>73</v>
      </c>
      <c r="D22" s="34">
        <v>2402.2053300000002</v>
      </c>
      <c r="E22" s="34">
        <v>2926.2482400000004</v>
      </c>
      <c r="F22" s="308">
        <f t="shared" si="2"/>
        <v>-524.04291000000012</v>
      </c>
      <c r="G22" s="310">
        <f t="shared" si="1"/>
        <v>-0.17908354555729697</v>
      </c>
    </row>
    <row r="23" spans="2:9" x14ac:dyDescent="0.25">
      <c r="B23" s="32" t="s">
        <v>100</v>
      </c>
      <c r="C23" s="33" t="s">
        <v>101</v>
      </c>
      <c r="D23" s="34">
        <v>432.30345</v>
      </c>
      <c r="E23" s="34">
        <v>334.40634999999997</v>
      </c>
      <c r="F23" s="308">
        <f t="shared" si="2"/>
        <v>97.897100000000023</v>
      </c>
      <c r="G23" s="305">
        <f t="shared" si="1"/>
        <v>0.29274892656793161</v>
      </c>
    </row>
    <row r="24" spans="2:9" x14ac:dyDescent="0.25">
      <c r="B24" s="32" t="s">
        <v>102</v>
      </c>
      <c r="C24" s="33" t="s">
        <v>103</v>
      </c>
      <c r="D24" s="34">
        <v>3938.8834500000003</v>
      </c>
      <c r="E24" s="34">
        <v>2060.9346700000001</v>
      </c>
      <c r="F24" s="308">
        <f t="shared" si="2"/>
        <v>1877.9487800000002</v>
      </c>
      <c r="G24" s="305">
        <f t="shared" si="1"/>
        <v>0.91121218315959529</v>
      </c>
    </row>
    <row r="25" spans="2:9" x14ac:dyDescent="0.25">
      <c r="B25" s="32" t="s">
        <v>104</v>
      </c>
      <c r="C25" s="33" t="s">
        <v>105</v>
      </c>
      <c r="D25" s="34">
        <v>3707.5161699999999</v>
      </c>
      <c r="E25" s="34">
        <v>1861.7400500000001</v>
      </c>
      <c r="F25" s="308">
        <f t="shared" si="2"/>
        <v>1845.7761199999998</v>
      </c>
      <c r="G25" s="305">
        <f t="shared" si="1"/>
        <v>0.99142526369349993</v>
      </c>
    </row>
    <row r="26" spans="2:9" ht="15.75" thickBot="1" x14ac:dyDescent="0.3">
      <c r="B26" s="32" t="s">
        <v>74</v>
      </c>
      <c r="C26" s="33" t="s">
        <v>75</v>
      </c>
      <c r="D26" s="34">
        <v>686.77300000000002</v>
      </c>
      <c r="E26" s="34">
        <v>533.91399999999999</v>
      </c>
      <c r="F26" s="308">
        <f t="shared" si="2"/>
        <v>152.85900000000004</v>
      </c>
      <c r="G26" s="311">
        <f t="shared" si="1"/>
        <v>0.28629891705405747</v>
      </c>
    </row>
    <row r="27" spans="2:9" ht="15.75" thickBot="1" x14ac:dyDescent="0.3">
      <c r="B27" s="28" t="s">
        <v>20</v>
      </c>
      <c r="C27" s="30" t="s">
        <v>10</v>
      </c>
      <c r="D27" s="278">
        <f>D5+D10+D16+D19</f>
        <v>202302.75959999999</v>
      </c>
      <c r="E27" s="278">
        <f>E5+E10+E16+E19</f>
        <v>186856.19306999998</v>
      </c>
      <c r="F27" s="278">
        <f>F5+F10+F16+F19</f>
        <v>15446.566530000006</v>
      </c>
      <c r="G27" s="309">
        <f t="shared" si="1"/>
        <v>8.2665531584566854E-2</v>
      </c>
    </row>
    <row r="29" spans="2:9" x14ac:dyDescent="0.25">
      <c r="E29" s="182"/>
    </row>
  </sheetData>
  <protectedRanges>
    <protectedRange sqref="D7" name="Rango1_1_3"/>
    <protectedRange sqref="D5:F5" name="Rango1_1_4"/>
    <protectedRange sqref="B9:C9" name="Rango1_1_5"/>
    <protectedRange sqref="B6:C7" name="Rango1_1_6"/>
    <protectedRange sqref="B10:C10" name="Rango1_1_7"/>
    <protectedRange sqref="B11:C11" name="Rango1_1_8"/>
    <protectedRange sqref="B12:C12" name="Rango1_1_10"/>
    <protectedRange sqref="D12" name="Rango1_1_11"/>
    <protectedRange sqref="B13:C13" name="Rango1_1_12"/>
    <protectedRange sqref="D13" name="Rango1_1_13"/>
    <protectedRange sqref="B14:C14" name="Rango1_1_14"/>
    <protectedRange sqref="D14" name="Rango1_1_15"/>
    <protectedRange sqref="B15:C15" name="Rango1_1_16"/>
    <protectedRange sqref="D15" name="Rango1_1_17"/>
    <protectedRange sqref="B16:C16" name="Rango1_1_18"/>
    <protectedRange sqref="D16:F16" name="Rango1_1_19"/>
    <protectedRange sqref="B17:C17" name="Rango1_1_20"/>
    <protectedRange sqref="D17" name="Rango1_1_21"/>
    <protectedRange sqref="B18:C18" name="Rango1_1_22"/>
    <protectedRange sqref="D18" name="Rango1_1_23"/>
    <protectedRange sqref="D20:D21" name="Rango1_1_24"/>
    <protectedRange sqref="D22" name="Rango1_1_25"/>
    <protectedRange sqref="B23:C23" name="Rango1_1_26"/>
    <protectedRange sqref="D23" name="Rango1_1_27"/>
    <protectedRange sqref="B24:C24" name="Rango1_1_28"/>
    <protectedRange sqref="D24" name="Rango1_1_29"/>
    <protectedRange sqref="B25:C25" name="Rango1_1_30"/>
    <protectedRange sqref="D25" name="Rango1_1_31"/>
    <protectedRange sqref="B26:C26" name="Rango1_1_32"/>
    <protectedRange sqref="D26" name="Rango1_1_33"/>
    <protectedRange sqref="D6" name="Rango1_1"/>
    <protectedRange sqref="D11" name="Rango1_2"/>
  </protectedRanges>
  <mergeCells count="2">
    <mergeCell ref="B2:G2"/>
    <mergeCell ref="B3:G3"/>
  </mergeCells>
  <pageMargins left="0.7" right="0.7" top="0.75" bottom="0.75" header="0.3" footer="0.3"/>
  <ignoredErrors>
    <ignoredError sqref="G6:G7 G10:G18 G23:G25 G21" evalError="1"/>
    <ignoredError sqref="F10 F16 F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52"/>
  <sheetViews>
    <sheetView topLeftCell="C37" zoomScale="90" zoomScaleNormal="90" workbookViewId="0">
      <selection activeCell="AK57" sqref="AK57"/>
    </sheetView>
  </sheetViews>
  <sheetFormatPr baseColWidth="10" defaultColWidth="9.140625" defaultRowHeight="15" x14ac:dyDescent="0.25"/>
  <cols>
    <col min="1" max="1" width="1.5703125" customWidth="1"/>
    <col min="2" max="2" width="13.5703125" style="495" customWidth="1"/>
    <col min="3" max="3" width="13.42578125" style="31" customWidth="1"/>
    <col min="4" max="4" width="8.42578125" style="31" customWidth="1"/>
    <col min="5" max="5" width="10.85546875" customWidth="1"/>
    <col min="6" max="6" width="7.85546875" style="31" bestFit="1" customWidth="1"/>
    <col min="7" max="8" width="8.85546875" style="31" customWidth="1"/>
    <col min="9" max="9" width="7.42578125" style="488" bestFit="1" customWidth="1"/>
    <col min="10" max="10" width="7.7109375" style="31" customWidth="1"/>
    <col min="11" max="12" width="0.140625" style="31" hidden="1" customWidth="1"/>
    <col min="13" max="13" width="1.42578125" style="31" hidden="1" customWidth="1"/>
    <col min="14" max="14" width="0.85546875" style="31" hidden="1" customWidth="1"/>
    <col min="15" max="15" width="1.7109375" style="31" hidden="1" customWidth="1"/>
    <col min="16" max="16" width="0.85546875" hidden="1" customWidth="1"/>
    <col min="17" max="17" width="1.140625" hidden="1" customWidth="1"/>
    <col min="18" max="18" width="1.5703125" hidden="1" customWidth="1"/>
    <col min="19" max="19" width="1.42578125" hidden="1" customWidth="1"/>
    <col min="20" max="20" width="1.85546875" hidden="1" customWidth="1"/>
    <col min="21" max="21" width="6.5703125" hidden="1" customWidth="1"/>
    <col min="22" max="30" width="0.85546875" customWidth="1"/>
    <col min="31" max="37" width="6.5703125" bestFit="1" customWidth="1"/>
    <col min="38" max="42" width="0.85546875" customWidth="1"/>
    <col min="43" max="43" width="9.140625" customWidth="1"/>
    <col min="44" max="44" width="7.42578125" bestFit="1" customWidth="1"/>
    <col min="45" max="45" width="10.140625" customWidth="1"/>
    <col min="46" max="46" width="10.140625" bestFit="1" customWidth="1"/>
    <col min="47" max="47" width="11.85546875" bestFit="1" customWidth="1"/>
    <col min="48" max="48" width="2.42578125" customWidth="1"/>
    <col min="49" max="49" width="2.140625" customWidth="1"/>
    <col min="50" max="50" width="30" customWidth="1"/>
    <col min="52" max="53" width="11.140625" bestFit="1" customWidth="1"/>
  </cols>
  <sheetData>
    <row r="1" spans="2:53" ht="15.75" thickBot="1" x14ac:dyDescent="0.3">
      <c r="B1" s="963" t="s">
        <v>355</v>
      </c>
      <c r="C1" s="964"/>
      <c r="D1" s="964"/>
      <c r="E1" s="964"/>
      <c r="F1" s="964"/>
      <c r="G1" s="964"/>
      <c r="H1" s="964"/>
      <c r="I1" s="964"/>
      <c r="J1" s="965"/>
      <c r="K1" s="966" t="s">
        <v>356</v>
      </c>
      <c r="L1" s="967"/>
      <c r="M1" s="967"/>
      <c r="N1" s="967"/>
      <c r="O1" s="968"/>
      <c r="P1" s="419"/>
      <c r="Q1" s="419"/>
      <c r="R1" s="419"/>
      <c r="S1" s="419"/>
      <c r="T1" s="419"/>
      <c r="U1" s="419"/>
      <c r="V1" s="687"/>
      <c r="W1" s="687"/>
      <c r="X1" s="687"/>
      <c r="Y1" s="687"/>
      <c r="Z1" s="687"/>
      <c r="AA1" s="687"/>
      <c r="AB1" s="687"/>
      <c r="AC1" s="687"/>
      <c r="AD1" s="687"/>
      <c r="AE1" s="969" t="s">
        <v>357</v>
      </c>
      <c r="AF1" s="969"/>
      <c r="AG1" s="969"/>
      <c r="AH1" s="969"/>
      <c r="AI1" s="969"/>
      <c r="AJ1" s="969"/>
      <c r="AK1" s="969"/>
      <c r="AL1" s="969"/>
      <c r="AM1" s="969"/>
      <c r="AN1" s="969"/>
      <c r="AO1" s="969"/>
      <c r="AP1" s="969"/>
      <c r="AQ1" s="969"/>
      <c r="AR1" s="451"/>
      <c r="AS1" s="970" t="s">
        <v>609</v>
      </c>
      <c r="AT1" s="972" t="s">
        <v>329</v>
      </c>
      <c r="AU1" t="s">
        <v>20</v>
      </c>
    </row>
    <row r="2" spans="2:53" ht="41.25" thickBot="1" x14ac:dyDescent="0.4">
      <c r="B2" s="452" t="s">
        <v>123</v>
      </c>
      <c r="C2" s="62" t="s">
        <v>124</v>
      </c>
      <c r="D2" s="62" t="s">
        <v>125</v>
      </c>
      <c r="E2" s="363" t="s">
        <v>133</v>
      </c>
      <c r="F2" s="363" t="s">
        <v>358</v>
      </c>
      <c r="G2" s="62" t="s">
        <v>359</v>
      </c>
      <c r="H2" s="363" t="s">
        <v>126</v>
      </c>
      <c r="I2" s="453" t="s">
        <v>360</v>
      </c>
      <c r="J2" s="453" t="s">
        <v>361</v>
      </c>
      <c r="K2" s="454">
        <v>45292</v>
      </c>
      <c r="L2" s="454">
        <v>45323</v>
      </c>
      <c r="M2" s="454">
        <v>45352</v>
      </c>
      <c r="N2" s="454">
        <v>45383</v>
      </c>
      <c r="O2" s="454">
        <v>45413</v>
      </c>
      <c r="Q2" t="s">
        <v>596</v>
      </c>
      <c r="R2" t="s">
        <v>597</v>
      </c>
      <c r="V2" s="618">
        <v>45017</v>
      </c>
      <c r="W2" s="455">
        <v>45047</v>
      </c>
      <c r="X2" s="455">
        <v>45078</v>
      </c>
      <c r="Y2" s="455">
        <v>45108</v>
      </c>
      <c r="Z2" s="455">
        <v>45139</v>
      </c>
      <c r="AA2" s="455">
        <v>45170</v>
      </c>
      <c r="AB2" s="455">
        <v>45200</v>
      </c>
      <c r="AC2" s="455">
        <v>45231</v>
      </c>
      <c r="AD2" s="455">
        <v>45261</v>
      </c>
      <c r="AE2" s="456">
        <v>45292</v>
      </c>
      <c r="AF2" s="456">
        <v>45323</v>
      </c>
      <c r="AG2" s="456">
        <v>45352</v>
      </c>
      <c r="AH2" s="456">
        <v>45383</v>
      </c>
      <c r="AI2" s="457">
        <v>45413</v>
      </c>
      <c r="AJ2" s="457">
        <v>45444</v>
      </c>
      <c r="AK2" s="457">
        <v>45474</v>
      </c>
      <c r="AL2" s="457">
        <v>45505</v>
      </c>
      <c r="AM2" s="457">
        <v>45536</v>
      </c>
      <c r="AN2" s="457">
        <v>45566</v>
      </c>
      <c r="AO2" s="457">
        <v>45597</v>
      </c>
      <c r="AP2" s="457">
        <v>45627</v>
      </c>
      <c r="AQ2" s="457" t="s">
        <v>362</v>
      </c>
      <c r="AR2" s="458" t="s">
        <v>19</v>
      </c>
      <c r="AS2" s="971"/>
      <c r="AT2" s="973"/>
      <c r="AX2" s="962" t="s">
        <v>598</v>
      </c>
      <c r="AY2" s="962"/>
      <c r="AZ2" s="962"/>
      <c r="BA2" s="962"/>
    </row>
    <row r="3" spans="2:53" ht="27.75" thickBot="1" x14ac:dyDescent="0.3">
      <c r="B3" s="545" t="s">
        <v>127</v>
      </c>
      <c r="C3" s="546" t="s">
        <v>128</v>
      </c>
      <c r="D3" s="546" t="s">
        <v>129</v>
      </c>
      <c r="E3" s="459">
        <v>14168.793</v>
      </c>
      <c r="F3" s="460">
        <v>44927</v>
      </c>
      <c r="G3" s="461">
        <v>45291</v>
      </c>
      <c r="H3" s="460" t="s">
        <v>363</v>
      </c>
      <c r="I3" s="462">
        <v>12</v>
      </c>
      <c r="J3" s="459">
        <f>E3/I3</f>
        <v>1180.7327499999999</v>
      </c>
      <c r="K3" s="463">
        <v>1180.7327499999999</v>
      </c>
      <c r="L3" s="463">
        <v>2361.4699999999998</v>
      </c>
      <c r="M3" s="463">
        <v>3542.2</v>
      </c>
      <c r="N3" s="463">
        <v>3542.2</v>
      </c>
      <c r="O3" s="464">
        <f t="shared" ref="O3:O11" si="0">+R3</f>
        <v>3542.1982499999999</v>
      </c>
      <c r="P3" t="s">
        <v>333</v>
      </c>
      <c r="Q3" s="619">
        <v>3542198.25</v>
      </c>
      <c r="R3" s="620">
        <f>+Q3/1000</f>
        <v>3542.1982499999999</v>
      </c>
      <c r="U3" s="621"/>
      <c r="V3" s="681">
        <v>1180.73</v>
      </c>
      <c r="W3" s="681">
        <v>1180.73</v>
      </c>
      <c r="X3" s="681">
        <v>1180.73</v>
      </c>
      <c r="Y3" s="681">
        <v>1180.73</v>
      </c>
      <c r="Z3" s="681">
        <v>1180.73</v>
      </c>
      <c r="AA3" s="681">
        <v>1180.73</v>
      </c>
      <c r="AB3" s="681">
        <v>1180.73</v>
      </c>
      <c r="AC3" s="681">
        <v>1180.73</v>
      </c>
      <c r="AD3" s="681">
        <v>1180.73</v>
      </c>
      <c r="AE3" s="465">
        <v>1180.73</v>
      </c>
      <c r="AF3" s="465">
        <v>1180.74</v>
      </c>
      <c r="AG3" s="465">
        <v>1180.73</v>
      </c>
      <c r="AH3" s="466">
        <v>0</v>
      </c>
      <c r="AI3" s="466">
        <v>0</v>
      </c>
      <c r="AJ3" s="466"/>
      <c r="AK3" s="622"/>
      <c r="AL3" s="467"/>
      <c r="AM3" s="467"/>
      <c r="AN3" s="467"/>
      <c r="AO3" s="467"/>
      <c r="AP3" s="467"/>
      <c r="AQ3" s="470">
        <f>SUM(AE3:AP3)</f>
        <v>3542.2000000000003</v>
      </c>
      <c r="AR3" s="465">
        <f>V3+W3+X3+Y3+Z3+AA3+AB3+AC3+AD3+AE3+AF3+AG3+AH3+AI3</f>
        <v>14168.769999999997</v>
      </c>
      <c r="AS3" s="623">
        <f>+E3-AR3</f>
        <v>2.3000000002866727E-2</v>
      </c>
      <c r="AT3" s="624" t="s">
        <v>364</v>
      </c>
      <c r="AU3" s="684" t="s">
        <v>333</v>
      </c>
      <c r="AX3" s="676" t="s">
        <v>599</v>
      </c>
      <c r="AY3" s="625" t="s">
        <v>600</v>
      </c>
      <c r="AZ3" s="677">
        <v>463396.35666666797</v>
      </c>
      <c r="BA3" s="678"/>
    </row>
    <row r="4" spans="2:53" x14ac:dyDescent="0.25">
      <c r="B4" s="626" t="s">
        <v>127</v>
      </c>
      <c r="C4" s="627" t="s">
        <v>128</v>
      </c>
      <c r="D4" s="627" t="s">
        <v>129</v>
      </c>
      <c r="E4" s="628">
        <v>16018.947</v>
      </c>
      <c r="F4" s="629">
        <v>45292</v>
      </c>
      <c r="G4" s="630">
        <v>45657</v>
      </c>
      <c r="H4" s="629">
        <v>45406</v>
      </c>
      <c r="I4" s="631">
        <v>12</v>
      </c>
      <c r="J4" s="628">
        <f t="shared" ref="J4:J14" si="1">E4/I4</f>
        <v>1334.9122500000001</v>
      </c>
      <c r="K4" s="628">
        <v>0</v>
      </c>
      <c r="L4" s="628">
        <v>0</v>
      </c>
      <c r="M4" s="628">
        <v>0</v>
      </c>
      <c r="N4" s="628">
        <v>1334.91</v>
      </c>
      <c r="O4" s="632">
        <f>+R4</f>
        <v>2669.8245000000002</v>
      </c>
      <c r="P4" s="633" t="s">
        <v>366</v>
      </c>
      <c r="Q4" s="634">
        <v>2669824.5</v>
      </c>
      <c r="R4" s="635">
        <f>+Q4/1000</f>
        <v>2669.8245000000002</v>
      </c>
      <c r="S4" s="633"/>
      <c r="T4" s="633"/>
      <c r="U4" s="636"/>
      <c r="V4" s="682">
        <v>0</v>
      </c>
      <c r="W4" s="682">
        <v>0</v>
      </c>
      <c r="X4" s="682">
        <v>0</v>
      </c>
      <c r="Y4" s="682">
        <v>0</v>
      </c>
      <c r="Z4" s="682">
        <v>0</v>
      </c>
      <c r="AA4" s="682">
        <v>0</v>
      </c>
      <c r="AB4" s="682">
        <v>0</v>
      </c>
      <c r="AC4" s="682">
        <v>0</v>
      </c>
      <c r="AD4" s="682">
        <v>0</v>
      </c>
      <c r="AE4" s="637">
        <v>0</v>
      </c>
      <c r="AF4" s="637">
        <v>0</v>
      </c>
      <c r="AG4" s="637">
        <v>0</v>
      </c>
      <c r="AH4" s="638">
        <v>1334.9122500000001</v>
      </c>
      <c r="AI4" s="638">
        <v>1334.91</v>
      </c>
      <c r="AJ4" s="638">
        <v>1334.91</v>
      </c>
      <c r="AK4" s="638">
        <v>1334.91</v>
      </c>
      <c r="AL4" s="639"/>
      <c r="AM4" s="639"/>
      <c r="AN4" s="639"/>
      <c r="AO4" s="639"/>
      <c r="AP4" s="639"/>
      <c r="AQ4" s="638">
        <f t="shared" ref="AQ4:AQ16" si="2">SUM(AE4:AP4)</f>
        <v>5339.6422499999999</v>
      </c>
      <c r="AR4" s="640">
        <f>V4+W4+X4+Y4+Z4+AA4+AB4+AC4+AD4+AE4+AF4+AG4+AH4+AI4+AJ4+AK4</f>
        <v>5339.6422499999999</v>
      </c>
      <c r="AS4" s="609">
        <f t="shared" ref="AS4:AS9" si="3">E4-AR4</f>
        <v>10679.304749999999</v>
      </c>
      <c r="AT4" s="641" t="s">
        <v>365</v>
      </c>
      <c r="AU4" s="684" t="s">
        <v>366</v>
      </c>
      <c r="AX4" s="678" t="s">
        <v>601</v>
      </c>
      <c r="AY4" s="679" t="s">
        <v>602</v>
      </c>
      <c r="AZ4" s="678"/>
      <c r="BA4" s="677">
        <f>+AZ3</f>
        <v>463396.35666666797</v>
      </c>
    </row>
    <row r="5" spans="2:53" x14ac:dyDescent="0.25">
      <c r="B5" s="472" t="s">
        <v>132</v>
      </c>
      <c r="C5" s="473" t="s">
        <v>130</v>
      </c>
      <c r="D5" s="473" t="s">
        <v>131</v>
      </c>
      <c r="E5" s="459">
        <v>425.35</v>
      </c>
      <c r="F5" s="474">
        <v>45093</v>
      </c>
      <c r="G5" s="474">
        <v>45241</v>
      </c>
      <c r="H5" s="474">
        <v>45167</v>
      </c>
      <c r="I5" s="468">
        <v>6</v>
      </c>
      <c r="J5" s="459">
        <f>E5/I5</f>
        <v>70.891666666666666</v>
      </c>
      <c r="K5" s="463">
        <v>70.89</v>
      </c>
      <c r="L5" s="463">
        <v>141.78</v>
      </c>
      <c r="M5" s="475">
        <v>141.78</v>
      </c>
      <c r="N5" s="475">
        <v>141.78</v>
      </c>
      <c r="O5" s="476">
        <v>141.78</v>
      </c>
      <c r="Q5" s="619"/>
      <c r="R5" s="620"/>
      <c r="U5" s="621"/>
      <c r="V5" s="682">
        <v>0</v>
      </c>
      <c r="W5" s="682">
        <v>0</v>
      </c>
      <c r="X5" s="682">
        <v>0</v>
      </c>
      <c r="Y5" s="682">
        <v>0</v>
      </c>
      <c r="Z5" s="682">
        <v>70.900000000000006</v>
      </c>
      <c r="AA5" s="682">
        <v>0</v>
      </c>
      <c r="AB5" s="682">
        <v>70.89</v>
      </c>
      <c r="AC5" s="682">
        <v>70.89</v>
      </c>
      <c r="AD5" s="682">
        <v>70.89</v>
      </c>
      <c r="AE5" s="469">
        <v>70.89</v>
      </c>
      <c r="AF5" s="469">
        <v>70.89</v>
      </c>
      <c r="AG5" s="623">
        <v>0</v>
      </c>
      <c r="AH5" s="470">
        <v>0</v>
      </c>
      <c r="AI5" s="470">
        <v>0</v>
      </c>
      <c r="AJ5" s="470"/>
      <c r="AK5" s="642"/>
      <c r="AL5" s="471"/>
      <c r="AM5" s="471"/>
      <c r="AN5" s="471"/>
      <c r="AO5" s="471"/>
      <c r="AP5" s="471"/>
      <c r="AQ5" s="470">
        <f t="shared" si="2"/>
        <v>141.78</v>
      </c>
      <c r="AR5" s="465">
        <f t="shared" ref="AR5:AR10" si="4">V5+W5+X5+Y5+Z5+AA5+AB5+AC5+AD5+AE5+AF5+AG5+AH5+AI5</f>
        <v>425.34999999999997</v>
      </c>
      <c r="AS5" s="623">
        <f t="shared" si="3"/>
        <v>0</v>
      </c>
      <c r="AT5" s="624" t="s">
        <v>608</v>
      </c>
      <c r="AU5" s="685" t="s">
        <v>340</v>
      </c>
    </row>
    <row r="6" spans="2:53" x14ac:dyDescent="0.25">
      <c r="B6" s="477" t="s">
        <v>279</v>
      </c>
      <c r="C6" s="473" t="s">
        <v>130</v>
      </c>
      <c r="D6" s="473" t="s">
        <v>131</v>
      </c>
      <c r="E6" s="459">
        <v>9303.7029999999995</v>
      </c>
      <c r="F6" s="474">
        <v>45241</v>
      </c>
      <c r="G6" s="479">
        <v>45607</v>
      </c>
      <c r="H6" s="474">
        <v>45237</v>
      </c>
      <c r="I6" s="468">
        <v>6</v>
      </c>
      <c r="J6" s="459">
        <f t="shared" si="1"/>
        <v>1550.6171666666667</v>
      </c>
      <c r="K6" s="463">
        <v>1550.62</v>
      </c>
      <c r="L6" s="463">
        <v>3101.23</v>
      </c>
      <c r="M6" s="463">
        <v>4651.8500000000004</v>
      </c>
      <c r="N6" s="463">
        <v>6202.47</v>
      </c>
      <c r="O6" s="464">
        <f t="shared" si="0"/>
        <v>6202.4686666666666</v>
      </c>
      <c r="P6" s="643" t="s">
        <v>334</v>
      </c>
      <c r="Q6" s="619">
        <v>6202468.666666667</v>
      </c>
      <c r="R6" s="644">
        <f t="shared" ref="R6:R10" si="5">+Q6/1000</f>
        <v>6202.4686666666666</v>
      </c>
      <c r="V6" s="681">
        <v>0</v>
      </c>
      <c r="W6" s="681">
        <v>0</v>
      </c>
      <c r="X6" s="681">
        <v>0</v>
      </c>
      <c r="Y6" s="681">
        <v>0</v>
      </c>
      <c r="Z6" s="681">
        <v>0</v>
      </c>
      <c r="AA6" s="681">
        <v>0</v>
      </c>
      <c r="AB6" s="681">
        <v>0</v>
      </c>
      <c r="AC6" s="681">
        <v>1550.6171666666667</v>
      </c>
      <c r="AD6" s="681">
        <v>1550.6171666666667</v>
      </c>
      <c r="AE6" s="465">
        <v>1550.6171666666667</v>
      </c>
      <c r="AF6" s="465">
        <v>1550.6171666666667</v>
      </c>
      <c r="AG6" s="465">
        <v>1550.6171666666667</v>
      </c>
      <c r="AH6" s="466">
        <v>1550.6171666666667</v>
      </c>
      <c r="AI6" s="466">
        <v>0</v>
      </c>
      <c r="AJ6" s="466"/>
      <c r="AK6" s="622"/>
      <c r="AL6" s="467"/>
      <c r="AM6" s="467"/>
      <c r="AN6" s="467"/>
      <c r="AO6" s="467"/>
      <c r="AP6" s="467"/>
      <c r="AQ6" s="470">
        <f t="shared" si="2"/>
        <v>6202.4686666666666</v>
      </c>
      <c r="AR6" s="465">
        <f t="shared" si="4"/>
        <v>9303.7029999999995</v>
      </c>
      <c r="AS6" s="623">
        <f t="shared" si="3"/>
        <v>0</v>
      </c>
      <c r="AT6" s="624" t="s">
        <v>367</v>
      </c>
      <c r="AU6" s="686" t="s">
        <v>334</v>
      </c>
      <c r="AX6" s="974" t="s">
        <v>603</v>
      </c>
      <c r="AY6" s="974"/>
      <c r="AZ6" s="974"/>
      <c r="BA6" s="974"/>
    </row>
    <row r="7" spans="2:53" x14ac:dyDescent="0.25">
      <c r="B7" s="478" t="s">
        <v>280</v>
      </c>
      <c r="C7" s="473" t="s">
        <v>130</v>
      </c>
      <c r="D7" s="473" t="s">
        <v>131</v>
      </c>
      <c r="E7" s="459">
        <v>703.30200000000002</v>
      </c>
      <c r="F7" s="474">
        <v>45241</v>
      </c>
      <c r="G7" s="479">
        <v>45423</v>
      </c>
      <c r="H7" s="474">
        <v>45237</v>
      </c>
      <c r="I7" s="468">
        <v>6</v>
      </c>
      <c r="J7" s="459">
        <f>E7/I7</f>
        <v>117.217</v>
      </c>
      <c r="K7" s="463">
        <v>117.22</v>
      </c>
      <c r="L7" s="463">
        <v>234.43</v>
      </c>
      <c r="M7" s="463">
        <v>351.65</v>
      </c>
      <c r="N7" s="463">
        <v>468.87</v>
      </c>
      <c r="O7" s="464">
        <f t="shared" si="0"/>
        <v>468.86799999999999</v>
      </c>
      <c r="P7" s="643" t="s">
        <v>335</v>
      </c>
      <c r="Q7" s="645">
        <v>468868</v>
      </c>
      <c r="R7" s="644">
        <f t="shared" si="5"/>
        <v>468.86799999999999</v>
      </c>
      <c r="V7" s="681">
        <v>0</v>
      </c>
      <c r="W7" s="681">
        <v>0</v>
      </c>
      <c r="X7" s="681">
        <v>0</v>
      </c>
      <c r="Y7" s="681">
        <v>0</v>
      </c>
      <c r="Z7" s="681">
        <v>0</v>
      </c>
      <c r="AA7" s="681">
        <v>0</v>
      </c>
      <c r="AB7" s="681">
        <v>0</v>
      </c>
      <c r="AC7" s="681">
        <v>117.217</v>
      </c>
      <c r="AD7" s="681">
        <v>117.217</v>
      </c>
      <c r="AE7" s="465">
        <v>117.217</v>
      </c>
      <c r="AF7" s="465">
        <v>117.217</v>
      </c>
      <c r="AG7" s="465">
        <v>117.217</v>
      </c>
      <c r="AH7" s="466">
        <v>117.217</v>
      </c>
      <c r="AI7" s="466">
        <v>0</v>
      </c>
      <c r="AJ7" s="466"/>
      <c r="AK7" s="622"/>
      <c r="AL7" s="467"/>
      <c r="AM7" s="467"/>
      <c r="AN7" s="467"/>
      <c r="AO7" s="467"/>
      <c r="AP7" s="467"/>
      <c r="AQ7" s="470">
        <f t="shared" si="2"/>
        <v>468.86799999999999</v>
      </c>
      <c r="AR7" s="646">
        <f t="shared" si="4"/>
        <v>703.30200000000002</v>
      </c>
      <c r="AS7" s="623">
        <f t="shared" si="3"/>
        <v>0</v>
      </c>
      <c r="AT7" s="624" t="s">
        <v>367</v>
      </c>
      <c r="AU7" s="686" t="s">
        <v>335</v>
      </c>
    </row>
    <row r="8" spans="2:53" ht="12.6" customHeight="1" x14ac:dyDescent="0.25">
      <c r="B8" s="480" t="s">
        <v>282</v>
      </c>
      <c r="C8" s="481" t="s">
        <v>130</v>
      </c>
      <c r="D8" s="473" t="s">
        <v>131</v>
      </c>
      <c r="E8" s="459">
        <v>3329.9340000000002</v>
      </c>
      <c r="F8" s="474">
        <v>45241</v>
      </c>
      <c r="G8" s="482">
        <v>45423</v>
      </c>
      <c r="H8" s="483">
        <v>45286</v>
      </c>
      <c r="I8" s="468">
        <v>6</v>
      </c>
      <c r="J8" s="459">
        <f t="shared" si="1"/>
        <v>554.98900000000003</v>
      </c>
      <c r="K8" s="484">
        <v>0</v>
      </c>
      <c r="L8" s="475">
        <v>1109.98</v>
      </c>
      <c r="M8" s="475">
        <v>1664.97</v>
      </c>
      <c r="N8" s="475">
        <v>2219.96</v>
      </c>
      <c r="O8" s="485">
        <f t="shared" si="0"/>
        <v>2774.9450000000002</v>
      </c>
      <c r="P8" s="647" t="s">
        <v>336</v>
      </c>
      <c r="Q8" s="619">
        <v>2774945</v>
      </c>
      <c r="R8" s="644">
        <f t="shared" si="5"/>
        <v>2774.9450000000002</v>
      </c>
      <c r="V8" s="681">
        <v>0</v>
      </c>
      <c r="W8" s="681">
        <v>0</v>
      </c>
      <c r="X8" s="681">
        <v>0</v>
      </c>
      <c r="Y8" s="681">
        <v>0</v>
      </c>
      <c r="Z8" s="681">
        <v>0</v>
      </c>
      <c r="AA8" s="681">
        <v>0</v>
      </c>
      <c r="AB8" s="681"/>
      <c r="AC8" s="681">
        <v>0</v>
      </c>
      <c r="AD8" s="681">
        <v>554.98900000000003</v>
      </c>
      <c r="AE8" s="465">
        <v>554.98900000000003</v>
      </c>
      <c r="AF8" s="465">
        <v>554.98900000000003</v>
      </c>
      <c r="AG8" s="465">
        <v>554.98900000000003</v>
      </c>
      <c r="AH8" s="466">
        <v>554.98900000000003</v>
      </c>
      <c r="AI8" s="466">
        <v>554.98900000000003</v>
      </c>
      <c r="AJ8" s="466">
        <v>554.98900000000003</v>
      </c>
      <c r="AK8" s="622"/>
      <c r="AL8" s="467"/>
      <c r="AM8" s="467"/>
      <c r="AN8" s="467"/>
      <c r="AO8" s="467"/>
      <c r="AP8" s="467"/>
      <c r="AQ8" s="470">
        <f t="shared" si="2"/>
        <v>3329.9340000000002</v>
      </c>
      <c r="AR8" s="646">
        <f t="shared" si="4"/>
        <v>3329.9340000000002</v>
      </c>
      <c r="AS8" s="623">
        <f t="shared" si="3"/>
        <v>0</v>
      </c>
      <c r="AT8" s="624" t="s">
        <v>368</v>
      </c>
      <c r="AU8" s="685" t="s">
        <v>336</v>
      </c>
    </row>
    <row r="9" spans="2:53" x14ac:dyDescent="0.25">
      <c r="B9" s="478" t="s">
        <v>281</v>
      </c>
      <c r="C9" s="473" t="s">
        <v>130</v>
      </c>
      <c r="D9" s="473" t="s">
        <v>131</v>
      </c>
      <c r="E9" s="459">
        <v>722.42100000000005</v>
      </c>
      <c r="F9" s="474">
        <v>45241</v>
      </c>
      <c r="G9" s="474">
        <v>45417</v>
      </c>
      <c r="H9" s="474">
        <v>45237</v>
      </c>
      <c r="I9" s="468">
        <v>6</v>
      </c>
      <c r="J9" s="459">
        <f t="shared" si="1"/>
        <v>120.40350000000001</v>
      </c>
      <c r="K9" s="484">
        <v>120.4</v>
      </c>
      <c r="L9" s="463">
        <v>240.81</v>
      </c>
      <c r="M9" s="463">
        <v>361.21</v>
      </c>
      <c r="N9" s="463">
        <v>481.61</v>
      </c>
      <c r="O9" s="486">
        <f t="shared" si="0"/>
        <v>481.61399999999998</v>
      </c>
      <c r="P9" s="643" t="s">
        <v>337</v>
      </c>
      <c r="Q9" s="619">
        <v>481614</v>
      </c>
      <c r="R9" s="644">
        <f t="shared" si="5"/>
        <v>481.61399999999998</v>
      </c>
      <c r="V9" s="681">
        <v>0</v>
      </c>
      <c r="W9" s="681">
        <v>0</v>
      </c>
      <c r="X9" s="681">
        <v>0</v>
      </c>
      <c r="Y9" s="681">
        <v>0</v>
      </c>
      <c r="Z9" s="681">
        <v>0</v>
      </c>
      <c r="AA9" s="681">
        <v>0</v>
      </c>
      <c r="AB9" s="681">
        <v>0</v>
      </c>
      <c r="AC9" s="681">
        <v>120.40350000000001</v>
      </c>
      <c r="AD9" s="681">
        <v>120.40350000000001</v>
      </c>
      <c r="AE9" s="465">
        <v>120.40350000000001</v>
      </c>
      <c r="AF9" s="465">
        <v>120.40350000000001</v>
      </c>
      <c r="AG9" s="465">
        <v>120.40350000000001</v>
      </c>
      <c r="AH9" s="466">
        <v>120.40350000000001</v>
      </c>
      <c r="AI9" s="466">
        <v>0</v>
      </c>
      <c r="AJ9" s="466"/>
      <c r="AK9" s="622"/>
      <c r="AL9" s="467"/>
      <c r="AM9" s="467"/>
      <c r="AN9" s="467"/>
      <c r="AO9" s="467"/>
      <c r="AP9" s="467"/>
      <c r="AQ9" s="470">
        <f t="shared" si="2"/>
        <v>481.61400000000003</v>
      </c>
      <c r="AR9" s="646">
        <f t="shared" si="4"/>
        <v>722.42100000000005</v>
      </c>
      <c r="AS9" s="623">
        <f t="shared" si="3"/>
        <v>0</v>
      </c>
      <c r="AT9" s="624" t="s">
        <v>367</v>
      </c>
      <c r="AU9" s="686" t="s">
        <v>337</v>
      </c>
    </row>
    <row r="10" spans="2:53" x14ac:dyDescent="0.25">
      <c r="B10" s="478" t="s">
        <v>282</v>
      </c>
      <c r="C10" s="473" t="s">
        <v>130</v>
      </c>
      <c r="D10" s="473" t="s">
        <v>131</v>
      </c>
      <c r="E10" s="459">
        <v>8885.8369999999995</v>
      </c>
      <c r="F10" s="474">
        <v>45241</v>
      </c>
      <c r="G10" s="474">
        <v>45423</v>
      </c>
      <c r="H10" s="474">
        <v>45275</v>
      </c>
      <c r="I10" s="468">
        <v>6</v>
      </c>
      <c r="J10" s="459">
        <f t="shared" si="1"/>
        <v>1480.9728333333333</v>
      </c>
      <c r="K10" s="463">
        <v>1480.97</v>
      </c>
      <c r="L10" s="463">
        <v>2961.95</v>
      </c>
      <c r="M10" s="463">
        <v>4442.92</v>
      </c>
      <c r="N10" s="463">
        <v>5923.89</v>
      </c>
      <c r="O10" s="486">
        <f t="shared" si="0"/>
        <v>7404.8641666666663</v>
      </c>
      <c r="P10" s="643" t="s">
        <v>338</v>
      </c>
      <c r="Q10" s="619">
        <v>7404864.166666666</v>
      </c>
      <c r="R10" s="644">
        <f t="shared" si="5"/>
        <v>7404.8641666666663</v>
      </c>
      <c r="V10" s="683">
        <v>0</v>
      </c>
      <c r="W10" s="683">
        <v>0</v>
      </c>
      <c r="X10" s="683">
        <v>0</v>
      </c>
      <c r="Y10" s="683">
        <v>0</v>
      </c>
      <c r="Z10" s="681">
        <v>0</v>
      </c>
      <c r="AA10" s="681">
        <v>0</v>
      </c>
      <c r="AB10" s="681">
        <v>0</v>
      </c>
      <c r="AC10" s="681">
        <v>0</v>
      </c>
      <c r="AD10" s="681">
        <v>1480.9728333333333</v>
      </c>
      <c r="AE10" s="465">
        <v>1480.9728333333333</v>
      </c>
      <c r="AF10" s="465">
        <v>1480.9728333333333</v>
      </c>
      <c r="AG10" s="465">
        <v>1480.9728333333333</v>
      </c>
      <c r="AH10" s="466">
        <v>1480.9728333333333</v>
      </c>
      <c r="AI10" s="466">
        <v>1480.9728333333333</v>
      </c>
      <c r="AJ10" s="466">
        <v>740.48641666666663</v>
      </c>
      <c r="AK10" s="622"/>
      <c r="AL10" s="467"/>
      <c r="AM10" s="467"/>
      <c r="AN10" s="467"/>
      <c r="AO10" s="467"/>
      <c r="AP10" s="467"/>
      <c r="AQ10" s="470">
        <f>SUM(AE10:AP10)</f>
        <v>8145.3505833333329</v>
      </c>
      <c r="AR10" s="465">
        <f t="shared" si="4"/>
        <v>8885.8369999999995</v>
      </c>
      <c r="AS10" s="623">
        <v>0</v>
      </c>
      <c r="AT10" s="624" t="s">
        <v>369</v>
      </c>
      <c r="AU10" s="686" t="s">
        <v>338</v>
      </c>
    </row>
    <row r="11" spans="2:53" x14ac:dyDescent="0.25">
      <c r="B11" s="478" t="s">
        <v>283</v>
      </c>
      <c r="C11" s="473" t="s">
        <v>130</v>
      </c>
      <c r="D11" s="473" t="s">
        <v>131</v>
      </c>
      <c r="E11" s="459">
        <v>4850.9979999999996</v>
      </c>
      <c r="F11" s="474">
        <v>45241</v>
      </c>
      <c r="G11" s="474">
        <v>45423</v>
      </c>
      <c r="H11" s="474">
        <v>45275</v>
      </c>
      <c r="I11" s="468">
        <v>6</v>
      </c>
      <c r="J11" s="459">
        <f t="shared" si="1"/>
        <v>808.4996666666666</v>
      </c>
      <c r="K11" s="463">
        <v>808.5</v>
      </c>
      <c r="L11" s="463">
        <v>1617</v>
      </c>
      <c r="M11" s="463">
        <v>2425.5</v>
      </c>
      <c r="N11" s="463">
        <v>3234</v>
      </c>
      <c r="O11" s="486">
        <f t="shared" si="0"/>
        <v>4042.498333333333</v>
      </c>
      <c r="P11" s="643" t="s">
        <v>339</v>
      </c>
      <c r="Q11" s="619">
        <v>4042498.333333333</v>
      </c>
      <c r="R11" s="644">
        <f>+Q11/1000</f>
        <v>4042.498333333333</v>
      </c>
      <c r="V11" s="683">
        <v>0</v>
      </c>
      <c r="W11" s="683">
        <v>0</v>
      </c>
      <c r="X11" s="683">
        <v>0</v>
      </c>
      <c r="Y11" s="683">
        <v>0</v>
      </c>
      <c r="Z11" s="681">
        <v>0</v>
      </c>
      <c r="AA11" s="681">
        <v>0</v>
      </c>
      <c r="AB11" s="681">
        <v>0</v>
      </c>
      <c r="AC11" s="681">
        <v>0</v>
      </c>
      <c r="AD11" s="681">
        <v>404.25</v>
      </c>
      <c r="AE11" s="465">
        <v>808.5</v>
      </c>
      <c r="AF11" s="465">
        <v>808.5</v>
      </c>
      <c r="AG11" s="465">
        <v>808.5</v>
      </c>
      <c r="AH11" s="466">
        <v>808.5</v>
      </c>
      <c r="AI11" s="466">
        <v>808.5</v>
      </c>
      <c r="AJ11" s="466">
        <v>404.2498333333333</v>
      </c>
      <c r="AK11" s="622"/>
      <c r="AL11" s="467"/>
      <c r="AM11" s="467"/>
      <c r="AN11" s="467"/>
      <c r="AO11" s="467"/>
      <c r="AP11" s="467"/>
      <c r="AQ11" s="470">
        <f t="shared" si="2"/>
        <v>4446.7498333333333</v>
      </c>
      <c r="AR11" s="465">
        <f>V11+W11+X11+Y11+Z11+AA11+AB11+AC11+AD11+AE11+AF11+AG11+AH11+AI11+AJ11</f>
        <v>4850.9998333333333</v>
      </c>
      <c r="AS11" s="623">
        <f>E11-AR11</f>
        <v>-1.8333333337068325E-3</v>
      </c>
      <c r="AT11" s="624" t="s">
        <v>369</v>
      </c>
      <c r="AU11" s="684" t="s">
        <v>339</v>
      </c>
    </row>
    <row r="12" spans="2:53" x14ac:dyDescent="0.25">
      <c r="B12" s="602" t="s">
        <v>370</v>
      </c>
      <c r="C12" s="608" t="s">
        <v>130</v>
      </c>
      <c r="D12" s="608" t="s">
        <v>131</v>
      </c>
      <c r="E12" s="628">
        <v>4446.7470000000003</v>
      </c>
      <c r="F12" s="610">
        <v>45423</v>
      </c>
      <c r="G12" s="610">
        <v>45607</v>
      </c>
      <c r="H12" s="610">
        <v>45427</v>
      </c>
      <c r="I12" s="631">
        <v>6</v>
      </c>
      <c r="J12" s="628">
        <f t="shared" si="1"/>
        <v>741.12450000000001</v>
      </c>
      <c r="K12" s="628">
        <v>0</v>
      </c>
      <c r="L12" s="628">
        <v>0</v>
      </c>
      <c r="M12" s="628">
        <v>0</v>
      </c>
      <c r="N12" s="628">
        <v>0</v>
      </c>
      <c r="O12" s="648">
        <f>+R12</f>
        <v>370.56225000000001</v>
      </c>
      <c r="P12" s="649" t="s">
        <v>372</v>
      </c>
      <c r="Q12" s="635">
        <v>370562.25</v>
      </c>
      <c r="R12" s="635">
        <f>+Q12/1000</f>
        <v>370.56225000000001</v>
      </c>
      <c r="S12" s="633"/>
      <c r="T12" s="650"/>
      <c r="U12" s="636"/>
      <c r="V12" s="683">
        <v>0</v>
      </c>
      <c r="W12" s="683">
        <v>0</v>
      </c>
      <c r="X12" s="683">
        <v>0</v>
      </c>
      <c r="Y12" s="683">
        <v>0</v>
      </c>
      <c r="Z12" s="683">
        <v>0</v>
      </c>
      <c r="AA12" s="683">
        <v>0</v>
      </c>
      <c r="AB12" s="683">
        <v>0</v>
      </c>
      <c r="AC12" s="683">
        <v>0</v>
      </c>
      <c r="AD12" s="683">
        <v>0</v>
      </c>
      <c r="AE12" s="640">
        <v>0</v>
      </c>
      <c r="AF12" s="640">
        <v>0</v>
      </c>
      <c r="AG12" s="640">
        <v>0</v>
      </c>
      <c r="AH12" s="651">
        <v>0</v>
      </c>
      <c r="AI12" s="651">
        <v>370.56</v>
      </c>
      <c r="AJ12" s="651">
        <v>741.12675000000013</v>
      </c>
      <c r="AK12" s="652">
        <v>741.12675000000013</v>
      </c>
      <c r="AL12" s="652"/>
      <c r="AM12" s="652"/>
      <c r="AN12" s="652"/>
      <c r="AO12" s="652"/>
      <c r="AP12" s="652"/>
      <c r="AQ12" s="638">
        <f t="shared" si="2"/>
        <v>1852.8135000000002</v>
      </c>
      <c r="AR12" s="640">
        <f>SUM(AE12:AP12)</f>
        <v>1852.8135000000002</v>
      </c>
      <c r="AS12" s="609">
        <f>E12-AR12</f>
        <v>2593.9335000000001</v>
      </c>
      <c r="AT12" s="641" t="s">
        <v>371</v>
      </c>
      <c r="AU12" s="686" t="s">
        <v>372</v>
      </c>
    </row>
    <row r="13" spans="2:53" ht="18.600000000000001" customHeight="1" x14ac:dyDescent="0.25">
      <c r="B13" s="602" t="s">
        <v>373</v>
      </c>
      <c r="C13" s="608" t="s">
        <v>130</v>
      </c>
      <c r="D13" s="608" t="s">
        <v>131</v>
      </c>
      <c r="E13" s="628">
        <v>662.21699999999998</v>
      </c>
      <c r="F13" s="610">
        <v>45423</v>
      </c>
      <c r="G13" s="610">
        <v>45607</v>
      </c>
      <c r="H13" s="610">
        <v>45427</v>
      </c>
      <c r="I13" s="631">
        <v>6</v>
      </c>
      <c r="J13" s="628">
        <f t="shared" si="1"/>
        <v>110.3695</v>
      </c>
      <c r="K13" s="628">
        <v>0</v>
      </c>
      <c r="L13" s="628">
        <v>0</v>
      </c>
      <c r="M13" s="628">
        <v>0</v>
      </c>
      <c r="N13" s="628">
        <v>0</v>
      </c>
      <c r="O13" s="648">
        <f>+R13</f>
        <v>55.184750000000001</v>
      </c>
      <c r="P13" s="653" t="s">
        <v>374</v>
      </c>
      <c r="Q13" s="635">
        <v>55184.75</v>
      </c>
      <c r="R13" s="635">
        <f>+Q13/1000</f>
        <v>55.184750000000001</v>
      </c>
      <c r="S13" s="633"/>
      <c r="T13" s="650"/>
      <c r="U13" s="636"/>
      <c r="V13" s="683">
        <v>0</v>
      </c>
      <c r="W13" s="683">
        <v>0</v>
      </c>
      <c r="X13" s="683">
        <v>0</v>
      </c>
      <c r="Y13" s="683">
        <v>0</v>
      </c>
      <c r="Z13" s="683">
        <v>0</v>
      </c>
      <c r="AA13" s="683">
        <v>0</v>
      </c>
      <c r="AB13" s="683">
        <v>0</v>
      </c>
      <c r="AC13" s="683">
        <v>0</v>
      </c>
      <c r="AD13" s="683">
        <v>0</v>
      </c>
      <c r="AE13" s="640">
        <v>0</v>
      </c>
      <c r="AF13" s="640">
        <v>0</v>
      </c>
      <c r="AG13" s="640">
        <v>0</v>
      </c>
      <c r="AH13" s="651">
        <v>0</v>
      </c>
      <c r="AI13" s="651">
        <v>55.18</v>
      </c>
      <c r="AJ13" s="651">
        <v>110.3695</v>
      </c>
      <c r="AK13" s="652">
        <v>110.3695</v>
      </c>
      <c r="AL13" s="652"/>
      <c r="AM13" s="652"/>
      <c r="AN13" s="652"/>
      <c r="AO13" s="652"/>
      <c r="AP13" s="652"/>
      <c r="AQ13" s="638">
        <f t="shared" si="2"/>
        <v>275.91899999999998</v>
      </c>
      <c r="AR13" s="640">
        <f t="shared" ref="AR13:AR16" si="6">SUM(AE13:AP13)</f>
        <v>275.91899999999998</v>
      </c>
      <c r="AS13" s="609">
        <f>E13-AR13</f>
        <v>386.298</v>
      </c>
      <c r="AT13" s="641" t="s">
        <v>371</v>
      </c>
      <c r="AU13" s="685" t="s">
        <v>374</v>
      </c>
    </row>
    <row r="14" spans="2:53" ht="18.600000000000001" customHeight="1" x14ac:dyDescent="0.25">
      <c r="B14" s="602" t="s">
        <v>375</v>
      </c>
      <c r="C14" s="608" t="s">
        <v>130</v>
      </c>
      <c r="D14" s="608" t="s">
        <v>131</v>
      </c>
      <c r="E14" s="628">
        <v>644.69399999999996</v>
      </c>
      <c r="F14" s="610">
        <v>45423</v>
      </c>
      <c r="G14" s="610">
        <v>45607</v>
      </c>
      <c r="H14" s="610">
        <v>45427</v>
      </c>
      <c r="I14" s="631">
        <v>6</v>
      </c>
      <c r="J14" s="628">
        <f t="shared" si="1"/>
        <v>107.449</v>
      </c>
      <c r="K14" s="654">
        <v>0</v>
      </c>
      <c r="L14" s="654">
        <v>0</v>
      </c>
      <c r="M14" s="654">
        <v>0</v>
      </c>
      <c r="N14" s="654">
        <v>0</v>
      </c>
      <c r="O14" s="655">
        <f>+R14</f>
        <v>53.724499999999999</v>
      </c>
      <c r="P14" s="656" t="s">
        <v>376</v>
      </c>
      <c r="Q14" s="657">
        <v>53724.5</v>
      </c>
      <c r="R14" s="657">
        <f>+Q14/1000</f>
        <v>53.724499999999999</v>
      </c>
      <c r="S14" s="633"/>
      <c r="T14" s="650"/>
      <c r="U14" s="636"/>
      <c r="V14" s="683">
        <v>0</v>
      </c>
      <c r="W14" s="683">
        <v>0</v>
      </c>
      <c r="X14" s="683">
        <v>0</v>
      </c>
      <c r="Y14" s="683">
        <v>0</v>
      </c>
      <c r="Z14" s="683">
        <v>0</v>
      </c>
      <c r="AA14" s="683">
        <v>0</v>
      </c>
      <c r="AB14" s="683">
        <v>0</v>
      </c>
      <c r="AC14" s="683">
        <v>0</v>
      </c>
      <c r="AD14" s="683">
        <v>0</v>
      </c>
      <c r="AE14" s="640">
        <v>0</v>
      </c>
      <c r="AF14" s="640">
        <v>0</v>
      </c>
      <c r="AG14" s="640">
        <v>0</v>
      </c>
      <c r="AH14" s="651">
        <v>0</v>
      </c>
      <c r="AI14" s="651">
        <v>53.72</v>
      </c>
      <c r="AJ14" s="658">
        <v>107.44</v>
      </c>
      <c r="AK14" s="658">
        <v>107.44</v>
      </c>
      <c r="AL14" s="659"/>
      <c r="AM14" s="659"/>
      <c r="AN14" s="659"/>
      <c r="AO14" s="659"/>
      <c r="AP14" s="659"/>
      <c r="AQ14" s="638">
        <f t="shared" si="2"/>
        <v>268.60000000000002</v>
      </c>
      <c r="AR14" s="640">
        <f t="shared" si="6"/>
        <v>268.60000000000002</v>
      </c>
      <c r="AS14" s="609">
        <f>E14-AR14</f>
        <v>376.09399999999994</v>
      </c>
      <c r="AT14" s="641" t="s">
        <v>371</v>
      </c>
      <c r="AU14" s="685" t="s">
        <v>376</v>
      </c>
    </row>
    <row r="15" spans="2:53" ht="26.25" x14ac:dyDescent="0.25">
      <c r="B15" s="603" t="s">
        <v>595</v>
      </c>
      <c r="C15" s="604" t="s">
        <v>130</v>
      </c>
      <c r="D15" s="604" t="s">
        <v>131</v>
      </c>
      <c r="E15" s="605">
        <v>11209.657999999999</v>
      </c>
      <c r="F15" s="606">
        <v>45423</v>
      </c>
      <c r="G15" s="606">
        <v>45607</v>
      </c>
      <c r="H15" s="660" t="s">
        <v>604</v>
      </c>
      <c r="I15" s="661">
        <v>6</v>
      </c>
      <c r="J15" s="605">
        <f>+E15/I15</f>
        <v>1868.2763333333332</v>
      </c>
      <c r="K15" s="654"/>
      <c r="L15" s="654"/>
      <c r="M15" s="654"/>
      <c r="N15" s="654"/>
      <c r="O15" s="662"/>
      <c r="P15" s="663"/>
      <c r="Q15" s="664"/>
      <c r="R15" s="664"/>
      <c r="S15" s="633"/>
      <c r="T15" s="650"/>
      <c r="U15" s="636"/>
      <c r="V15" s="683"/>
      <c r="W15" s="683"/>
      <c r="X15" s="683"/>
      <c r="Y15" s="683"/>
      <c r="Z15" s="683"/>
      <c r="AA15" s="683"/>
      <c r="AB15" s="683"/>
      <c r="AC15" s="683"/>
      <c r="AD15" s="683"/>
      <c r="AE15" s="640"/>
      <c r="AF15" s="640"/>
      <c r="AG15" s="640"/>
      <c r="AH15" s="651"/>
      <c r="AI15" s="651"/>
      <c r="AJ15" s="651"/>
      <c r="AK15" s="651">
        <v>934.13816666666662</v>
      </c>
      <c r="AL15" s="659"/>
      <c r="AM15" s="659"/>
      <c r="AN15" s="659"/>
      <c r="AO15" s="659"/>
      <c r="AP15" s="659"/>
      <c r="AQ15" s="638">
        <f t="shared" si="2"/>
        <v>934.13816666666662</v>
      </c>
      <c r="AR15" s="640">
        <f t="shared" si="6"/>
        <v>934.13816666666662</v>
      </c>
      <c r="AS15" s="609">
        <f t="shared" ref="AS15:AS16" si="7">E15-AR15</f>
        <v>10275.519833333332</v>
      </c>
      <c r="AT15" s="665" t="s">
        <v>605</v>
      </c>
      <c r="AU15" s="685" t="s">
        <v>606</v>
      </c>
    </row>
    <row r="16" spans="2:53" ht="27" thickBot="1" x14ac:dyDescent="0.3">
      <c r="B16" s="607" t="s">
        <v>595</v>
      </c>
      <c r="C16" s="608" t="s">
        <v>130</v>
      </c>
      <c r="D16" s="608" t="s">
        <v>131</v>
      </c>
      <c r="E16" s="609">
        <v>2789.98</v>
      </c>
      <c r="F16" s="610">
        <v>45439</v>
      </c>
      <c r="G16" s="610">
        <v>45607</v>
      </c>
      <c r="H16" s="666" t="s">
        <v>604</v>
      </c>
      <c r="I16" s="667">
        <v>6</v>
      </c>
      <c r="J16" s="609">
        <f>+E16/I16</f>
        <v>464.99666666666667</v>
      </c>
      <c r="K16" s="654"/>
      <c r="L16" s="654"/>
      <c r="M16" s="654"/>
      <c r="N16" s="654"/>
      <c r="O16" s="662"/>
      <c r="P16" s="663"/>
      <c r="Q16" s="664"/>
      <c r="R16" s="664"/>
      <c r="S16" s="633"/>
      <c r="T16" s="650"/>
      <c r="U16" s="636"/>
      <c r="V16" s="683"/>
      <c r="W16" s="683"/>
      <c r="X16" s="683"/>
      <c r="Y16" s="683"/>
      <c r="Z16" s="683"/>
      <c r="AA16" s="683"/>
      <c r="AB16" s="683"/>
      <c r="AC16" s="683"/>
      <c r="AD16" s="683"/>
      <c r="AE16" s="640"/>
      <c r="AF16" s="640"/>
      <c r="AG16" s="640"/>
      <c r="AH16" s="651"/>
      <c r="AI16" s="651"/>
      <c r="AJ16" s="651"/>
      <c r="AK16" s="651">
        <v>232.49833333333333</v>
      </c>
      <c r="AL16" s="659"/>
      <c r="AM16" s="659"/>
      <c r="AN16" s="659"/>
      <c r="AO16" s="659"/>
      <c r="AP16" s="659"/>
      <c r="AQ16" s="638">
        <f t="shared" si="2"/>
        <v>232.49833333333333</v>
      </c>
      <c r="AR16" s="640">
        <f t="shared" si="6"/>
        <v>232.49833333333333</v>
      </c>
      <c r="AS16" s="609">
        <f t="shared" si="7"/>
        <v>2557.4816666666666</v>
      </c>
      <c r="AT16" s="665" t="s">
        <v>605</v>
      </c>
      <c r="AU16" s="685" t="s">
        <v>607</v>
      </c>
    </row>
    <row r="17" spans="2:46" ht="15.75" thickBot="1" x14ac:dyDescent="0.3">
      <c r="B17" s="487"/>
      <c r="C17" s="488"/>
      <c r="D17" s="488"/>
      <c r="E17" s="489" t="s">
        <v>20</v>
      </c>
      <c r="F17" s="489"/>
      <c r="G17" s="489"/>
      <c r="H17" s="489"/>
      <c r="I17" s="489"/>
      <c r="J17" s="489"/>
      <c r="K17" s="490">
        <f>SUM(K3:K14)</f>
        <v>5329.3327499999996</v>
      </c>
      <c r="L17" s="490">
        <f>SUM(L3:L14)</f>
        <v>11768.65</v>
      </c>
      <c r="M17" s="490">
        <f>SUM(M3:M14)</f>
        <v>17582.079999999998</v>
      </c>
      <c r="N17" s="490">
        <f>SUM(N3:N14)</f>
        <v>23549.690000000002</v>
      </c>
      <c r="O17" s="491">
        <f>SUM(O3:O14)</f>
        <v>28208.532416666665</v>
      </c>
      <c r="P17" s="668"/>
      <c r="Q17" s="669"/>
      <c r="R17" s="670"/>
      <c r="S17" s="671"/>
      <c r="T17" s="672"/>
      <c r="U17" s="669"/>
      <c r="V17" s="680">
        <f t="shared" ref="V17:AJ17" si="8">SUM(V3:V14)</f>
        <v>1180.73</v>
      </c>
      <c r="W17" s="680">
        <f t="shared" si="8"/>
        <v>1180.73</v>
      </c>
      <c r="X17" s="680">
        <f t="shared" si="8"/>
        <v>1180.73</v>
      </c>
      <c r="Y17" s="680">
        <f t="shared" si="8"/>
        <v>1180.73</v>
      </c>
      <c r="Z17" s="680">
        <f t="shared" si="8"/>
        <v>1251.6300000000001</v>
      </c>
      <c r="AA17" s="680">
        <f t="shared" si="8"/>
        <v>1180.73</v>
      </c>
      <c r="AB17" s="680">
        <f t="shared" si="8"/>
        <v>1251.6200000000001</v>
      </c>
      <c r="AC17" s="680">
        <f t="shared" si="8"/>
        <v>3039.8576666666668</v>
      </c>
      <c r="AD17" s="680">
        <f t="shared" si="8"/>
        <v>5480.0694999999996</v>
      </c>
      <c r="AE17" s="492">
        <f>SUM(AE3:AE14)</f>
        <v>5884.3194999999996</v>
      </c>
      <c r="AF17" s="492">
        <f>SUM(AF3:AF14)</f>
        <v>5884.3294999999998</v>
      </c>
      <c r="AG17" s="492">
        <f t="shared" si="8"/>
        <v>5813.4295000000002</v>
      </c>
      <c r="AH17" s="492">
        <f t="shared" si="8"/>
        <v>5967.61175</v>
      </c>
      <c r="AI17" s="493">
        <f t="shared" si="8"/>
        <v>4658.8318333333345</v>
      </c>
      <c r="AJ17" s="493">
        <f t="shared" si="8"/>
        <v>3993.5715000000005</v>
      </c>
      <c r="AK17" s="493">
        <f>SUM(AK3:AK16)</f>
        <v>3460.4827500000001</v>
      </c>
      <c r="AL17" s="494"/>
      <c r="AM17" s="494"/>
      <c r="AN17" s="494"/>
      <c r="AO17" s="494"/>
      <c r="AP17" s="494"/>
      <c r="AQ17" s="673">
        <f>SUM(AQ3:AQ16)</f>
        <v>35662.576333333338</v>
      </c>
      <c r="AR17" s="674">
        <f>SUM(AR3:AR16)</f>
        <v>51293.928083333325</v>
      </c>
      <c r="AS17" s="673">
        <f>SUM(AS3:AS16)</f>
        <v>26868.652916666666</v>
      </c>
      <c r="AT17" s="675"/>
    </row>
    <row r="18" spans="2:46" ht="15.75" thickBot="1" x14ac:dyDescent="0.3">
      <c r="C18" s="488"/>
      <c r="D18" s="488"/>
      <c r="E18" s="489"/>
      <c r="F18" s="489"/>
      <c r="G18" s="489"/>
      <c r="H18" s="489"/>
      <c r="I18" s="489"/>
      <c r="AT18" s="705"/>
    </row>
    <row r="19" spans="2:46" ht="15.95" customHeight="1" thickBot="1" x14ac:dyDescent="0.35">
      <c r="B19" s="975" t="s">
        <v>609</v>
      </c>
      <c r="C19" s="976"/>
      <c r="D19" s="976"/>
      <c r="E19" s="976"/>
      <c r="F19" s="976"/>
      <c r="G19" s="976"/>
      <c r="H19" s="977"/>
      <c r="AK19" s="403"/>
    </row>
    <row r="20" spans="2:46" ht="15" customHeight="1" thickBot="1" x14ac:dyDescent="0.3">
      <c r="B20" s="978" t="s">
        <v>123</v>
      </c>
      <c r="C20" s="980" t="s">
        <v>124</v>
      </c>
      <c r="D20" s="980" t="s">
        <v>125</v>
      </c>
      <c r="E20" s="980" t="s">
        <v>133</v>
      </c>
      <c r="F20" s="982" t="s">
        <v>613</v>
      </c>
      <c r="G20" s="983"/>
      <c r="H20" s="980" t="s">
        <v>591</v>
      </c>
    </row>
    <row r="21" spans="2:46" ht="15.75" thickBot="1" x14ac:dyDescent="0.3">
      <c r="B21" s="979"/>
      <c r="C21" s="981"/>
      <c r="D21" s="981"/>
      <c r="E21" s="981"/>
      <c r="F21" s="62" t="s">
        <v>614</v>
      </c>
      <c r="G21" s="706" t="s">
        <v>359</v>
      </c>
      <c r="H21" s="981"/>
    </row>
    <row r="22" spans="2:46" ht="15.75" thickBot="1" x14ac:dyDescent="0.3">
      <c r="B22" s="545" t="s">
        <v>127</v>
      </c>
      <c r="C22" s="546" t="s">
        <v>128</v>
      </c>
      <c r="D22" s="546" t="s">
        <v>129</v>
      </c>
      <c r="E22" s="547">
        <v>14168.793</v>
      </c>
      <c r="F22" s="548">
        <v>44927</v>
      </c>
      <c r="G22" s="461">
        <v>45291</v>
      </c>
      <c r="H22" s="549">
        <v>2.3000000002866727E-2</v>
      </c>
    </row>
    <row r="23" spans="2:46" x14ac:dyDescent="0.25">
      <c r="B23" s="550" t="s">
        <v>127</v>
      </c>
      <c r="C23" s="551" t="s">
        <v>128</v>
      </c>
      <c r="D23" s="551" t="s">
        <v>129</v>
      </c>
      <c r="E23" s="459">
        <v>16018.947</v>
      </c>
      <c r="F23" s="460">
        <v>45292</v>
      </c>
      <c r="G23" s="696">
        <v>45657</v>
      </c>
      <c r="H23" s="552">
        <v>10679.304749999999</v>
      </c>
    </row>
    <row r="24" spans="2:46" x14ac:dyDescent="0.25">
      <c r="B24" s="692" t="s">
        <v>595</v>
      </c>
      <c r="C24" s="473" t="s">
        <v>130</v>
      </c>
      <c r="D24" s="473" t="s">
        <v>131</v>
      </c>
      <c r="E24" s="459">
        <v>11209.657999999999</v>
      </c>
      <c r="F24" s="474">
        <v>45093</v>
      </c>
      <c r="G24" s="697">
        <v>45241</v>
      </c>
      <c r="H24" s="552">
        <v>10275.519833333332</v>
      </c>
    </row>
    <row r="25" spans="2:46" x14ac:dyDescent="0.25">
      <c r="B25" s="693" t="s">
        <v>595</v>
      </c>
      <c r="C25" s="481" t="s">
        <v>130</v>
      </c>
      <c r="D25" s="473" t="s">
        <v>131</v>
      </c>
      <c r="E25" s="459">
        <v>2789.98</v>
      </c>
      <c r="F25" s="474">
        <v>45241</v>
      </c>
      <c r="G25" s="698">
        <v>45423</v>
      </c>
      <c r="H25" s="552">
        <v>2557.4816666666666</v>
      </c>
    </row>
    <row r="26" spans="2:46" x14ac:dyDescent="0.25">
      <c r="B26" s="694" t="s">
        <v>370</v>
      </c>
      <c r="C26" s="473" t="s">
        <v>130</v>
      </c>
      <c r="D26" s="473" t="s">
        <v>131</v>
      </c>
      <c r="E26" s="459">
        <v>4446.7470000000003</v>
      </c>
      <c r="F26" s="474">
        <v>45423</v>
      </c>
      <c r="G26" s="697">
        <v>45607</v>
      </c>
      <c r="H26" s="552">
        <v>2593.9335000000001</v>
      </c>
    </row>
    <row r="27" spans="2:46" x14ac:dyDescent="0.25">
      <c r="B27" s="694" t="s">
        <v>373</v>
      </c>
      <c r="C27" s="473" t="s">
        <v>130</v>
      </c>
      <c r="D27" s="473" t="s">
        <v>131</v>
      </c>
      <c r="E27" s="459">
        <v>662.21699999999998</v>
      </c>
      <c r="F27" s="474">
        <v>45423</v>
      </c>
      <c r="G27" s="697">
        <v>45607</v>
      </c>
      <c r="H27" s="552">
        <v>386.298</v>
      </c>
    </row>
    <row r="28" spans="2:46" ht="15.75" thickBot="1" x14ac:dyDescent="0.3">
      <c r="B28" s="695" t="s">
        <v>375</v>
      </c>
      <c r="C28" s="553" t="s">
        <v>130</v>
      </c>
      <c r="D28" s="553" t="s">
        <v>131</v>
      </c>
      <c r="E28" s="554">
        <v>644.69399999999996</v>
      </c>
      <c r="F28" s="555">
        <v>45423</v>
      </c>
      <c r="G28" s="699">
        <v>45607</v>
      </c>
      <c r="H28" s="556">
        <v>376.09399999999994</v>
      </c>
    </row>
    <row r="29" spans="2:46" ht="15.75" thickBot="1" x14ac:dyDescent="0.3">
      <c r="B29" s="557"/>
      <c r="C29" s="691" t="s">
        <v>19</v>
      </c>
      <c r="D29" s="558"/>
      <c r="E29" s="559" t="s">
        <v>20</v>
      </c>
      <c r="F29" s="558"/>
      <c r="G29" s="558"/>
      <c r="H29" s="560">
        <f>SUM(H22:H28)</f>
        <v>26868.654750000002</v>
      </c>
    </row>
    <row r="30" spans="2:46" x14ac:dyDescent="0.25">
      <c r="C30" s="590"/>
      <c r="E30" s="701"/>
      <c r="H30" s="702">
        <f>AS17</f>
        <v>26868.652916666666</v>
      </c>
    </row>
    <row r="31" spans="2:46" ht="15.75" thickBot="1" x14ac:dyDescent="0.3">
      <c r="C31" s="590"/>
      <c r="E31" s="701"/>
      <c r="H31" s="703">
        <f>H29-H30</f>
        <v>1.8333333355258219E-3</v>
      </c>
    </row>
    <row r="32" spans="2:46" ht="15.75" thickBot="1" x14ac:dyDescent="0.3">
      <c r="C32" s="590"/>
      <c r="E32" s="701"/>
      <c r="H32" s="701"/>
    </row>
    <row r="33" spans="2:9" ht="17.25" thickBot="1" x14ac:dyDescent="0.35">
      <c r="B33" s="975" t="s">
        <v>617</v>
      </c>
      <c r="C33" s="976"/>
      <c r="D33" s="976"/>
      <c r="E33" s="976"/>
      <c r="F33" s="976"/>
      <c r="G33" s="976"/>
      <c r="H33" s="977"/>
    </row>
    <row r="34" spans="2:9" ht="15" customHeight="1" thickBot="1" x14ac:dyDescent="0.3">
      <c r="B34" s="978" t="s">
        <v>123</v>
      </c>
      <c r="C34" s="980" t="s">
        <v>124</v>
      </c>
      <c r="D34" s="980" t="s">
        <v>125</v>
      </c>
      <c r="E34" s="980" t="s">
        <v>133</v>
      </c>
      <c r="F34" s="982" t="s">
        <v>613</v>
      </c>
      <c r="G34" s="983"/>
      <c r="H34" s="980" t="s">
        <v>616</v>
      </c>
    </row>
    <row r="35" spans="2:9" ht="15.75" thickBot="1" x14ac:dyDescent="0.3">
      <c r="B35" s="979"/>
      <c r="C35" s="981"/>
      <c r="D35" s="981"/>
      <c r="E35" s="981"/>
      <c r="F35" s="62" t="s">
        <v>614</v>
      </c>
      <c r="G35" s="706" t="s">
        <v>359</v>
      </c>
      <c r="H35" s="981"/>
      <c r="I35" s="31"/>
    </row>
    <row r="36" spans="2:9" x14ac:dyDescent="0.25">
      <c r="B36" s="545" t="s">
        <v>127</v>
      </c>
      <c r="C36" s="546" t="s">
        <v>128</v>
      </c>
      <c r="D36" s="546" t="s">
        <v>129</v>
      </c>
      <c r="E36" s="547">
        <v>14168.793</v>
      </c>
      <c r="F36" s="548">
        <v>44927</v>
      </c>
      <c r="G36" s="595">
        <v>45291</v>
      </c>
      <c r="H36" s="592">
        <v>3542.2000000000003</v>
      </c>
    </row>
    <row r="37" spans="2:9" x14ac:dyDescent="0.25">
      <c r="B37" s="593" t="s">
        <v>127</v>
      </c>
      <c r="C37" s="591" t="s">
        <v>128</v>
      </c>
      <c r="D37" s="591" t="s">
        <v>129</v>
      </c>
      <c r="E37" s="544">
        <v>16018.947</v>
      </c>
      <c r="F37" s="474">
        <v>45292</v>
      </c>
      <c r="G37" s="596">
        <v>45657</v>
      </c>
      <c r="H37" s="594">
        <v>5339.6422499999999</v>
      </c>
    </row>
    <row r="38" spans="2:9" x14ac:dyDescent="0.25">
      <c r="B38" s="593" t="s">
        <v>132</v>
      </c>
      <c r="C38" s="473" t="s">
        <v>130</v>
      </c>
      <c r="D38" s="473" t="s">
        <v>131</v>
      </c>
      <c r="E38" s="544">
        <v>425.35</v>
      </c>
      <c r="F38" s="474">
        <v>45093</v>
      </c>
      <c r="G38" s="596">
        <v>45241</v>
      </c>
      <c r="H38" s="594">
        <v>141.78</v>
      </c>
    </row>
    <row r="39" spans="2:9" x14ac:dyDescent="0.25">
      <c r="B39" s="478" t="s">
        <v>279</v>
      </c>
      <c r="C39" s="473" t="s">
        <v>130</v>
      </c>
      <c r="D39" s="473" t="s">
        <v>131</v>
      </c>
      <c r="E39" s="544">
        <v>9303.7029999999995</v>
      </c>
      <c r="F39" s="474">
        <v>45241</v>
      </c>
      <c r="G39" s="596">
        <v>45607</v>
      </c>
      <c r="H39" s="594">
        <v>6202.4686666666666</v>
      </c>
    </row>
    <row r="40" spans="2:9" x14ac:dyDescent="0.25">
      <c r="B40" s="478" t="s">
        <v>280</v>
      </c>
      <c r="C40" s="473" t="s">
        <v>130</v>
      </c>
      <c r="D40" s="473" t="s">
        <v>131</v>
      </c>
      <c r="E40" s="544">
        <v>703.30200000000002</v>
      </c>
      <c r="F40" s="474">
        <v>45241</v>
      </c>
      <c r="G40" s="596">
        <v>45423</v>
      </c>
      <c r="H40" s="594">
        <v>468.86799999999999</v>
      </c>
    </row>
    <row r="41" spans="2:9" x14ac:dyDescent="0.25">
      <c r="B41" s="478" t="s">
        <v>282</v>
      </c>
      <c r="C41" s="473" t="s">
        <v>130</v>
      </c>
      <c r="D41" s="473" t="s">
        <v>131</v>
      </c>
      <c r="E41" s="544">
        <v>3329.9340000000002</v>
      </c>
      <c r="F41" s="474">
        <v>45241</v>
      </c>
      <c r="G41" s="596">
        <v>45423</v>
      </c>
      <c r="H41" s="594">
        <v>3329.9340000000002</v>
      </c>
    </row>
    <row r="42" spans="2:9" x14ac:dyDescent="0.25">
      <c r="B42" s="478" t="s">
        <v>281</v>
      </c>
      <c r="C42" s="473" t="s">
        <v>130</v>
      </c>
      <c r="D42" s="473" t="s">
        <v>131</v>
      </c>
      <c r="E42" s="544">
        <v>722.42100000000005</v>
      </c>
      <c r="F42" s="474">
        <v>45241</v>
      </c>
      <c r="G42" s="596">
        <v>45417</v>
      </c>
      <c r="H42" s="594">
        <v>481.61400000000003</v>
      </c>
    </row>
    <row r="43" spans="2:9" x14ac:dyDescent="0.25">
      <c r="B43" s="478" t="s">
        <v>282</v>
      </c>
      <c r="C43" s="473" t="s">
        <v>130</v>
      </c>
      <c r="D43" s="473" t="s">
        <v>131</v>
      </c>
      <c r="E43" s="544">
        <v>8885.8369999999995</v>
      </c>
      <c r="F43" s="474">
        <v>45241</v>
      </c>
      <c r="G43" s="596">
        <v>45423</v>
      </c>
      <c r="H43" s="594">
        <v>8145.3505833333329</v>
      </c>
    </row>
    <row r="44" spans="2:9" x14ac:dyDescent="0.25">
      <c r="B44" s="478" t="s">
        <v>283</v>
      </c>
      <c r="C44" s="473" t="s">
        <v>130</v>
      </c>
      <c r="D44" s="473" t="s">
        <v>131</v>
      </c>
      <c r="E44" s="544">
        <v>4850.9979999999996</v>
      </c>
      <c r="F44" s="474">
        <v>45241</v>
      </c>
      <c r="G44" s="596">
        <v>45423</v>
      </c>
      <c r="H44" s="594">
        <v>4446.7498333333333</v>
      </c>
    </row>
    <row r="45" spans="2:9" x14ac:dyDescent="0.25">
      <c r="B45" s="478" t="s">
        <v>370</v>
      </c>
      <c r="C45" s="473" t="s">
        <v>130</v>
      </c>
      <c r="D45" s="473" t="s">
        <v>131</v>
      </c>
      <c r="E45" s="544">
        <v>4446.7470000000003</v>
      </c>
      <c r="F45" s="474">
        <v>45423</v>
      </c>
      <c r="G45" s="596">
        <v>45607</v>
      </c>
      <c r="H45" s="594">
        <v>1852.8135000000002</v>
      </c>
    </row>
    <row r="46" spans="2:9" x14ac:dyDescent="0.25">
      <c r="B46" s="478" t="s">
        <v>373</v>
      </c>
      <c r="C46" s="473" t="s">
        <v>130</v>
      </c>
      <c r="D46" s="473" t="s">
        <v>131</v>
      </c>
      <c r="E46" s="544">
        <v>662.21699999999998</v>
      </c>
      <c r="F46" s="474">
        <v>45423</v>
      </c>
      <c r="G46" s="596">
        <v>45607</v>
      </c>
      <c r="H46" s="594">
        <v>275.91899999999998</v>
      </c>
    </row>
    <row r="47" spans="2:9" x14ac:dyDescent="0.25">
      <c r="B47" s="478" t="s">
        <v>375</v>
      </c>
      <c r="C47" s="473" t="s">
        <v>130</v>
      </c>
      <c r="D47" s="473" t="s">
        <v>131</v>
      </c>
      <c r="E47" s="544">
        <v>644.69399999999996</v>
      </c>
      <c r="F47" s="474">
        <v>45423</v>
      </c>
      <c r="G47" s="596">
        <v>45607</v>
      </c>
      <c r="H47" s="594">
        <v>268.60000000000002</v>
      </c>
    </row>
    <row r="48" spans="2:9" x14ac:dyDescent="0.25">
      <c r="B48" s="478" t="s">
        <v>595</v>
      </c>
      <c r="C48" s="473" t="s">
        <v>130</v>
      </c>
      <c r="D48" s="473" t="s">
        <v>131</v>
      </c>
      <c r="E48" s="544">
        <v>11209.657999999999</v>
      </c>
      <c r="F48" s="474">
        <v>45423</v>
      </c>
      <c r="G48" s="596">
        <v>45607</v>
      </c>
      <c r="H48" s="594">
        <v>934.13816666666662</v>
      </c>
    </row>
    <row r="49" spans="2:15" ht="15.75" thickBot="1" x14ac:dyDescent="0.3">
      <c r="B49" s="480" t="s">
        <v>595</v>
      </c>
      <c r="C49" s="481" t="s">
        <v>130</v>
      </c>
      <c r="D49" s="481" t="s">
        <v>131</v>
      </c>
      <c r="E49" s="612">
        <v>2789.98</v>
      </c>
      <c r="F49" s="483">
        <v>45439</v>
      </c>
      <c r="G49" s="611">
        <v>45607</v>
      </c>
      <c r="H49" s="613">
        <v>232.49833333333333</v>
      </c>
    </row>
    <row r="50" spans="2:15" s="589" customFormat="1" ht="15.75" thickBot="1" x14ac:dyDescent="0.3">
      <c r="B50" s="586" t="s">
        <v>19</v>
      </c>
      <c r="C50" s="614"/>
      <c r="D50" s="614"/>
      <c r="E50" s="615"/>
      <c r="F50" s="614"/>
      <c r="G50" s="616"/>
      <c r="H50" s="617">
        <f>SUM(H36:H49)</f>
        <v>35662.576333333338</v>
      </c>
      <c r="I50" s="590"/>
      <c r="J50" s="588"/>
      <c r="K50" s="588"/>
      <c r="L50" s="588"/>
      <c r="M50" s="588"/>
      <c r="N50" s="588"/>
      <c r="O50" s="588"/>
    </row>
    <row r="51" spans="2:15" ht="15.75" thickBot="1" x14ac:dyDescent="0.3">
      <c r="H51" s="673">
        <f>AQ17</f>
        <v>35662.576333333338</v>
      </c>
    </row>
    <row r="52" spans="2:15" ht="15.75" thickBot="1" x14ac:dyDescent="0.3">
      <c r="H52" s="704">
        <f>H50-H51</f>
        <v>0</v>
      </c>
    </row>
  </sheetData>
  <protectedRanges>
    <protectedRange sqref="AK19" name="Rango1_2"/>
    <protectedRange sqref="AY4" name="Rango1_6"/>
    <protectedRange sqref="AX4" name="Rango1_7"/>
  </protectedRanges>
  <mergeCells count="21">
    <mergeCell ref="B33:H33"/>
    <mergeCell ref="B34:B35"/>
    <mergeCell ref="C34:C35"/>
    <mergeCell ref="D34:D35"/>
    <mergeCell ref="E34:E35"/>
    <mergeCell ref="F34:G34"/>
    <mergeCell ref="H34:H35"/>
    <mergeCell ref="AX6:BA6"/>
    <mergeCell ref="B19:H19"/>
    <mergeCell ref="B20:B21"/>
    <mergeCell ref="C20:C21"/>
    <mergeCell ref="D20:D21"/>
    <mergeCell ref="E20:E21"/>
    <mergeCell ref="F20:G20"/>
    <mergeCell ref="H20:H21"/>
    <mergeCell ref="AX2:BA2"/>
    <mergeCell ref="B1:J1"/>
    <mergeCell ref="K1:O1"/>
    <mergeCell ref="AE1:AQ1"/>
    <mergeCell ref="AS1:AS2"/>
    <mergeCell ref="AT1:AT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52"/>
  <sheetViews>
    <sheetView topLeftCell="A13" zoomScale="90" zoomScaleNormal="90" workbookViewId="0">
      <selection activeCell="AH45" sqref="AH45"/>
    </sheetView>
  </sheetViews>
  <sheetFormatPr baseColWidth="10" defaultColWidth="9.140625" defaultRowHeight="15" x14ac:dyDescent="0.25"/>
  <cols>
    <col min="1" max="1" width="1.5703125" customWidth="1"/>
    <col min="2" max="2" width="20.5703125" style="495" customWidth="1"/>
    <col min="3" max="3" width="13.42578125" style="31" customWidth="1"/>
    <col min="4" max="4" width="8.42578125" style="31" customWidth="1"/>
    <col min="5" max="5" width="10.85546875" customWidth="1"/>
    <col min="6" max="6" width="10.28515625" style="31" customWidth="1"/>
    <col min="7" max="8" width="8.85546875" style="31" customWidth="1"/>
    <col min="9" max="9" width="7.42578125" style="488" bestFit="1" customWidth="1"/>
    <col min="10" max="10" width="7.7109375" style="31" customWidth="1"/>
    <col min="11" max="12" width="0.140625" style="31" hidden="1" customWidth="1"/>
    <col min="13" max="13" width="1.42578125" style="31" hidden="1" customWidth="1"/>
    <col min="14" max="14" width="0.85546875" style="31" hidden="1" customWidth="1"/>
    <col min="15" max="15" width="1.7109375" style="31" hidden="1" customWidth="1"/>
    <col min="16" max="16" width="0.85546875" hidden="1" customWidth="1"/>
    <col min="17" max="17" width="1.140625" hidden="1" customWidth="1"/>
    <col min="18" max="18" width="1.5703125" hidden="1" customWidth="1"/>
    <col min="19" max="19" width="1.42578125" hidden="1" customWidth="1"/>
    <col min="20" max="20" width="1.85546875" hidden="1" customWidth="1"/>
    <col min="21" max="21" width="6.5703125" hidden="1" customWidth="1"/>
    <col min="22" max="30" width="0.85546875" customWidth="1"/>
    <col min="31" max="37" width="6.5703125" bestFit="1" customWidth="1"/>
    <col min="38" max="40" width="0.85546875" customWidth="1"/>
    <col min="41" max="41" width="5.7109375" bestFit="1" customWidth="1"/>
    <col min="42" max="42" width="0.85546875" customWidth="1"/>
    <col min="43" max="43" width="9.140625" customWidth="1"/>
    <col min="44" max="44" width="13" customWidth="1"/>
    <col min="45" max="45" width="10.140625" customWidth="1"/>
    <col min="46" max="46" width="10.140625" bestFit="1" customWidth="1"/>
    <col min="47" max="47" width="11.85546875" bestFit="1" customWidth="1"/>
    <col min="48" max="48" width="2.42578125" customWidth="1"/>
    <col min="49" max="49" width="2.140625" customWidth="1"/>
    <col min="50" max="50" width="30" customWidth="1"/>
    <col min="52" max="53" width="11.140625" bestFit="1" customWidth="1"/>
  </cols>
  <sheetData>
    <row r="1" spans="2:53" ht="15.75" customHeight="1" thickBot="1" x14ac:dyDescent="0.3">
      <c r="B1" s="963" t="s">
        <v>355</v>
      </c>
      <c r="C1" s="964"/>
      <c r="D1" s="964"/>
      <c r="E1" s="964"/>
      <c r="F1" s="964"/>
      <c r="G1" s="964"/>
      <c r="H1" s="964"/>
      <c r="I1" s="964"/>
      <c r="J1" s="965"/>
      <c r="K1" s="966" t="s">
        <v>356</v>
      </c>
      <c r="L1" s="967"/>
      <c r="M1" s="967"/>
      <c r="N1" s="967"/>
      <c r="O1" s="968"/>
      <c r="P1" s="419"/>
      <c r="Q1" s="419"/>
      <c r="R1" s="419"/>
      <c r="S1" s="419"/>
      <c r="T1" s="419"/>
      <c r="U1" s="419"/>
      <c r="V1" s="687"/>
      <c r="W1" s="687"/>
      <c r="X1" s="687"/>
      <c r="Y1" s="687"/>
      <c r="Z1" s="687"/>
      <c r="AA1" s="687"/>
      <c r="AB1" s="687"/>
      <c r="AC1" s="687"/>
      <c r="AD1" s="687"/>
      <c r="AE1" s="969" t="s">
        <v>357</v>
      </c>
      <c r="AF1" s="969"/>
      <c r="AG1" s="969"/>
      <c r="AH1" s="969"/>
      <c r="AI1" s="969"/>
      <c r="AJ1" s="969"/>
      <c r="AK1" s="969"/>
      <c r="AL1" s="969"/>
      <c r="AM1" s="969"/>
      <c r="AN1" s="969"/>
      <c r="AO1" s="969"/>
      <c r="AP1" s="969"/>
      <c r="AQ1" s="969"/>
      <c r="AR1" s="451"/>
      <c r="AS1" s="970" t="s">
        <v>609</v>
      </c>
      <c r="AT1" s="972" t="s">
        <v>329</v>
      </c>
      <c r="AU1" t="s">
        <v>20</v>
      </c>
    </row>
    <row r="2" spans="2:53" ht="41.25" thickBot="1" x14ac:dyDescent="0.4">
      <c r="B2" s="452" t="s">
        <v>123</v>
      </c>
      <c r="C2" s="62" t="s">
        <v>124</v>
      </c>
      <c r="D2" s="62" t="s">
        <v>125</v>
      </c>
      <c r="E2" s="363" t="s">
        <v>133</v>
      </c>
      <c r="F2" s="363" t="s">
        <v>358</v>
      </c>
      <c r="G2" s="62" t="s">
        <v>359</v>
      </c>
      <c r="H2" s="363" t="s">
        <v>126</v>
      </c>
      <c r="I2" s="453" t="s">
        <v>360</v>
      </c>
      <c r="J2" s="453" t="s">
        <v>361</v>
      </c>
      <c r="K2" s="454">
        <v>45292</v>
      </c>
      <c r="L2" s="454">
        <v>45323</v>
      </c>
      <c r="M2" s="454">
        <v>45352</v>
      </c>
      <c r="N2" s="454">
        <v>45383</v>
      </c>
      <c r="O2" s="454">
        <v>45413</v>
      </c>
      <c r="Q2" t="s">
        <v>596</v>
      </c>
      <c r="R2" t="s">
        <v>597</v>
      </c>
      <c r="V2" s="618">
        <v>45017</v>
      </c>
      <c r="W2" s="455">
        <v>45047</v>
      </c>
      <c r="X2" s="455">
        <v>45078</v>
      </c>
      <c r="Y2" s="455">
        <v>45108</v>
      </c>
      <c r="Z2" s="455">
        <v>45139</v>
      </c>
      <c r="AA2" s="455">
        <v>45170</v>
      </c>
      <c r="AB2" s="455">
        <v>45200</v>
      </c>
      <c r="AC2" s="455">
        <v>45231</v>
      </c>
      <c r="AD2" s="455">
        <v>45261</v>
      </c>
      <c r="AE2" s="456">
        <v>45292</v>
      </c>
      <c r="AF2" s="456">
        <v>45323</v>
      </c>
      <c r="AG2" s="456">
        <v>45352</v>
      </c>
      <c r="AH2" s="456">
        <v>45383</v>
      </c>
      <c r="AI2" s="457">
        <v>45413</v>
      </c>
      <c r="AJ2" s="457">
        <v>45444</v>
      </c>
      <c r="AK2" s="457">
        <v>45474</v>
      </c>
      <c r="AL2" s="457">
        <v>45505</v>
      </c>
      <c r="AM2" s="457">
        <v>45536</v>
      </c>
      <c r="AN2" s="457">
        <v>45566</v>
      </c>
      <c r="AO2" s="457">
        <v>45597</v>
      </c>
      <c r="AP2" s="457">
        <v>45627</v>
      </c>
      <c r="AQ2" s="457" t="s">
        <v>362</v>
      </c>
      <c r="AR2" s="458" t="s">
        <v>19</v>
      </c>
      <c r="AS2" s="971"/>
      <c r="AT2" s="973"/>
      <c r="AX2" s="984" t="s">
        <v>598</v>
      </c>
      <c r="AY2" s="985"/>
      <c r="AZ2" s="985"/>
      <c r="BA2" s="986"/>
    </row>
    <row r="3" spans="2:53" ht="27.75" thickBot="1" x14ac:dyDescent="0.3">
      <c r="B3" s="545" t="s">
        <v>127</v>
      </c>
      <c r="C3" s="546" t="s">
        <v>128</v>
      </c>
      <c r="D3" s="546" t="s">
        <v>129</v>
      </c>
      <c r="E3" s="459">
        <v>14168.793</v>
      </c>
      <c r="F3" s="460">
        <v>44927</v>
      </c>
      <c r="G3" s="461">
        <v>45291</v>
      </c>
      <c r="H3" s="460" t="s">
        <v>363</v>
      </c>
      <c r="I3" s="462">
        <v>12</v>
      </c>
      <c r="J3" s="459">
        <f>E3/I3</f>
        <v>1180.7327499999999</v>
      </c>
      <c r="K3" s="463">
        <v>1180.7327499999999</v>
      </c>
      <c r="L3" s="463">
        <v>2361.4699999999998</v>
      </c>
      <c r="M3" s="463">
        <v>3542.2</v>
      </c>
      <c r="N3" s="463">
        <v>3542.2</v>
      </c>
      <c r="O3" s="464">
        <f t="shared" ref="O3:O11" si="0">+R3</f>
        <v>3542.1982499999999</v>
      </c>
      <c r="P3" t="s">
        <v>333</v>
      </c>
      <c r="Q3" s="619">
        <v>3542198.25</v>
      </c>
      <c r="R3" s="620">
        <f>+Q3/1000</f>
        <v>3542.1982499999999</v>
      </c>
      <c r="U3" s="621"/>
      <c r="V3" s="681">
        <v>1180.73</v>
      </c>
      <c r="W3" s="681">
        <v>1180.73</v>
      </c>
      <c r="X3" s="681">
        <v>1180.73</v>
      </c>
      <c r="Y3" s="681">
        <v>1180.73</v>
      </c>
      <c r="Z3" s="681">
        <v>1180.73</v>
      </c>
      <c r="AA3" s="681">
        <v>1180.73</v>
      </c>
      <c r="AB3" s="681">
        <v>1180.73</v>
      </c>
      <c r="AC3" s="681">
        <v>1180.73</v>
      </c>
      <c r="AD3" s="681">
        <v>1180.73</v>
      </c>
      <c r="AE3" s="465">
        <v>1180.73</v>
      </c>
      <c r="AF3" s="465">
        <v>1180.74</v>
      </c>
      <c r="AG3" s="465">
        <v>1180.73</v>
      </c>
      <c r="AH3" s="466">
        <v>0</v>
      </c>
      <c r="AI3" s="466">
        <v>0</v>
      </c>
      <c r="AJ3" s="466"/>
      <c r="AK3" s="622"/>
      <c r="AL3" s="467"/>
      <c r="AM3" s="467"/>
      <c r="AN3" s="467"/>
      <c r="AO3" s="467"/>
      <c r="AP3" s="467"/>
      <c r="AQ3" s="470">
        <f>SUM(AE3:AP3)</f>
        <v>3542.2000000000003</v>
      </c>
      <c r="AR3" s="465">
        <f>V3+W3+X3+Y3+Z3+AA3+AB3+AC3+AD3+AE3+AF3+AG3+AH3+AI3</f>
        <v>14168.769999999997</v>
      </c>
      <c r="AS3" s="623">
        <f>+E3-AR3</f>
        <v>2.3000000002866727E-2</v>
      </c>
      <c r="AT3" s="624" t="s">
        <v>364</v>
      </c>
      <c r="AU3" s="684" t="s">
        <v>333</v>
      </c>
      <c r="AX3" s="676" t="s">
        <v>599</v>
      </c>
      <c r="AY3" s="625" t="s">
        <v>600</v>
      </c>
      <c r="AZ3" s="677">
        <v>463396.35666666797</v>
      </c>
      <c r="BA3" s="678"/>
    </row>
    <row r="4" spans="2:53" x14ac:dyDescent="0.25">
      <c r="B4" s="626" t="s">
        <v>127</v>
      </c>
      <c r="C4" s="627" t="s">
        <v>128</v>
      </c>
      <c r="D4" s="627" t="s">
        <v>129</v>
      </c>
      <c r="E4" s="628">
        <v>16018.947</v>
      </c>
      <c r="F4" s="629">
        <v>45292</v>
      </c>
      <c r="G4" s="630">
        <v>45657</v>
      </c>
      <c r="H4" s="629">
        <v>45406</v>
      </c>
      <c r="I4" s="631">
        <v>12</v>
      </c>
      <c r="J4" s="628">
        <f t="shared" ref="J4:J14" si="1">E4/I4</f>
        <v>1334.9122500000001</v>
      </c>
      <c r="K4" s="628">
        <v>0</v>
      </c>
      <c r="L4" s="628">
        <v>0</v>
      </c>
      <c r="M4" s="628">
        <v>0</v>
      </c>
      <c r="N4" s="628">
        <v>1334.91</v>
      </c>
      <c r="O4" s="632">
        <f>+R4</f>
        <v>2669.8245000000002</v>
      </c>
      <c r="P4" s="633" t="s">
        <v>366</v>
      </c>
      <c r="Q4" s="634">
        <v>2669824.5</v>
      </c>
      <c r="R4" s="635">
        <f>+Q4/1000</f>
        <v>2669.8245000000002</v>
      </c>
      <c r="S4" s="633"/>
      <c r="T4" s="633"/>
      <c r="U4" s="636"/>
      <c r="V4" s="682">
        <v>0</v>
      </c>
      <c r="W4" s="682">
        <v>0</v>
      </c>
      <c r="X4" s="682">
        <v>0</v>
      </c>
      <c r="Y4" s="682">
        <v>0</v>
      </c>
      <c r="Z4" s="682">
        <v>0</v>
      </c>
      <c r="AA4" s="682">
        <v>0</v>
      </c>
      <c r="AB4" s="682">
        <v>0</v>
      </c>
      <c r="AC4" s="682">
        <v>0</v>
      </c>
      <c r="AD4" s="682">
        <v>0</v>
      </c>
      <c r="AE4" s="637">
        <v>0</v>
      </c>
      <c r="AF4" s="637">
        <v>0</v>
      </c>
      <c r="AG4" s="637">
        <v>0</v>
      </c>
      <c r="AH4" s="638">
        <v>1334.9122500000001</v>
      </c>
      <c r="AI4" s="638">
        <v>1334.91</v>
      </c>
      <c r="AJ4" s="638">
        <v>1334.91</v>
      </c>
      <c r="AK4" s="638">
        <v>1334.91</v>
      </c>
      <c r="AL4" s="639"/>
      <c r="AM4" s="639"/>
      <c r="AN4" s="639"/>
      <c r="AO4" s="639"/>
      <c r="AP4" s="639"/>
      <c r="AQ4" s="638">
        <f t="shared" ref="AQ4:AQ16" si="2">SUM(AE4:AP4)</f>
        <v>5339.6422499999999</v>
      </c>
      <c r="AR4" s="640">
        <f>V4+W4+X4+Y4+Z4+AA4+AB4+AC4+AD4+AE4+AF4+AG4+AH4+AI4+AJ4+AK4</f>
        <v>5339.6422499999999</v>
      </c>
      <c r="AS4" s="609">
        <f t="shared" ref="AS4:AS9" si="3">E4-AR4</f>
        <v>10679.304749999999</v>
      </c>
      <c r="AT4" s="641" t="s">
        <v>365</v>
      </c>
      <c r="AU4" s="684" t="s">
        <v>366</v>
      </c>
      <c r="AX4" s="678" t="s">
        <v>601</v>
      </c>
      <c r="AY4" s="679" t="s">
        <v>602</v>
      </c>
      <c r="AZ4" s="678"/>
      <c r="BA4" s="677">
        <f>+AZ3</f>
        <v>463396.35666666797</v>
      </c>
    </row>
    <row r="5" spans="2:53" x14ac:dyDescent="0.25">
      <c r="B5" s="472" t="s">
        <v>132</v>
      </c>
      <c r="C5" s="473" t="s">
        <v>130</v>
      </c>
      <c r="D5" s="473" t="s">
        <v>131</v>
      </c>
      <c r="E5" s="459">
        <v>425.35</v>
      </c>
      <c r="F5" s="474">
        <v>45093</v>
      </c>
      <c r="G5" s="474">
        <v>45241</v>
      </c>
      <c r="H5" s="474">
        <v>45167</v>
      </c>
      <c r="I5" s="468">
        <v>6</v>
      </c>
      <c r="J5" s="459">
        <f>E5/I5</f>
        <v>70.891666666666666</v>
      </c>
      <c r="K5" s="463">
        <v>70.89</v>
      </c>
      <c r="L5" s="463">
        <v>141.78</v>
      </c>
      <c r="M5" s="475">
        <v>141.78</v>
      </c>
      <c r="N5" s="475">
        <v>141.78</v>
      </c>
      <c r="O5" s="476">
        <v>141.78</v>
      </c>
      <c r="Q5" s="619"/>
      <c r="R5" s="620"/>
      <c r="U5" s="621"/>
      <c r="V5" s="682">
        <v>0</v>
      </c>
      <c r="W5" s="682">
        <v>0</v>
      </c>
      <c r="X5" s="682">
        <v>0</v>
      </c>
      <c r="Y5" s="682">
        <v>0</v>
      </c>
      <c r="Z5" s="682">
        <v>70.900000000000006</v>
      </c>
      <c r="AA5" s="682">
        <v>0</v>
      </c>
      <c r="AB5" s="682">
        <v>70.89</v>
      </c>
      <c r="AC5" s="682">
        <v>70.89</v>
      </c>
      <c r="AD5" s="682">
        <v>70.89</v>
      </c>
      <c r="AE5" s="469">
        <v>70.89</v>
      </c>
      <c r="AF5" s="469">
        <v>70.89</v>
      </c>
      <c r="AG5" s="623">
        <v>0</v>
      </c>
      <c r="AH5" s="470">
        <v>0</v>
      </c>
      <c r="AI5" s="470">
        <v>0</v>
      </c>
      <c r="AJ5" s="470"/>
      <c r="AK5" s="642"/>
      <c r="AL5" s="471"/>
      <c r="AM5" s="471"/>
      <c r="AN5" s="471"/>
      <c r="AO5" s="471"/>
      <c r="AP5" s="471"/>
      <c r="AQ5" s="470">
        <f t="shared" si="2"/>
        <v>141.78</v>
      </c>
      <c r="AR5" s="465">
        <f t="shared" ref="AR5:AR10" si="4">V5+W5+X5+Y5+Z5+AA5+AB5+AC5+AD5+AE5+AF5+AG5+AH5+AI5</f>
        <v>425.34999999999997</v>
      </c>
      <c r="AS5" s="623">
        <f t="shared" si="3"/>
        <v>0</v>
      </c>
      <c r="AT5" s="624" t="s">
        <v>608</v>
      </c>
      <c r="AU5" s="685" t="s">
        <v>340</v>
      </c>
    </row>
    <row r="6" spans="2:53" ht="15" customHeight="1" x14ac:dyDescent="0.25">
      <c r="B6" s="477" t="s">
        <v>279</v>
      </c>
      <c r="C6" s="473" t="s">
        <v>130</v>
      </c>
      <c r="D6" s="473" t="s">
        <v>131</v>
      </c>
      <c r="E6" s="459">
        <v>9303.7029999999995</v>
      </c>
      <c r="F6" s="474">
        <v>45241</v>
      </c>
      <c r="G6" s="479">
        <v>45607</v>
      </c>
      <c r="H6" s="474">
        <v>45237</v>
      </c>
      <c r="I6" s="468">
        <v>6</v>
      </c>
      <c r="J6" s="459">
        <f t="shared" si="1"/>
        <v>1550.6171666666667</v>
      </c>
      <c r="K6" s="463">
        <v>1550.62</v>
      </c>
      <c r="L6" s="463">
        <v>3101.23</v>
      </c>
      <c r="M6" s="463">
        <v>4651.8500000000004</v>
      </c>
      <c r="N6" s="463">
        <v>6202.47</v>
      </c>
      <c r="O6" s="464">
        <f t="shared" si="0"/>
        <v>6202.4686666666666</v>
      </c>
      <c r="P6" s="643" t="s">
        <v>334</v>
      </c>
      <c r="Q6" s="619">
        <v>6202468.666666667</v>
      </c>
      <c r="R6" s="644">
        <f t="shared" ref="R6:R10" si="5">+Q6/1000</f>
        <v>6202.4686666666666</v>
      </c>
      <c r="V6" s="681">
        <v>0</v>
      </c>
      <c r="W6" s="681">
        <v>0</v>
      </c>
      <c r="X6" s="681">
        <v>0</v>
      </c>
      <c r="Y6" s="681">
        <v>0</v>
      </c>
      <c r="Z6" s="681">
        <v>0</v>
      </c>
      <c r="AA6" s="681">
        <v>0</v>
      </c>
      <c r="AB6" s="681">
        <v>0</v>
      </c>
      <c r="AC6" s="681">
        <v>1550.6171666666667</v>
      </c>
      <c r="AD6" s="681">
        <v>1550.6171666666667</v>
      </c>
      <c r="AE6" s="465">
        <v>1550.6171666666667</v>
      </c>
      <c r="AF6" s="465">
        <v>1550.6171666666667</v>
      </c>
      <c r="AG6" s="465">
        <v>1550.6171666666667</v>
      </c>
      <c r="AH6" s="466">
        <v>1550.6171666666667</v>
      </c>
      <c r="AI6" s="466">
        <v>0</v>
      </c>
      <c r="AJ6" s="466"/>
      <c r="AK6" s="622"/>
      <c r="AL6" s="467"/>
      <c r="AM6" s="467"/>
      <c r="AN6" s="467"/>
      <c r="AO6" s="467"/>
      <c r="AP6" s="467"/>
      <c r="AQ6" s="470">
        <f t="shared" si="2"/>
        <v>6202.4686666666666</v>
      </c>
      <c r="AR6" s="465">
        <f t="shared" si="4"/>
        <v>9303.7029999999995</v>
      </c>
      <c r="AS6" s="623">
        <f t="shared" si="3"/>
        <v>0</v>
      </c>
      <c r="AT6" s="624" t="s">
        <v>367</v>
      </c>
      <c r="AU6" s="686" t="s">
        <v>334</v>
      </c>
      <c r="AX6" s="974" t="s">
        <v>603</v>
      </c>
      <c r="AY6" s="974"/>
      <c r="AZ6" s="974"/>
      <c r="BA6" s="974"/>
    </row>
    <row r="7" spans="2:53" x14ac:dyDescent="0.25">
      <c r="B7" s="478" t="s">
        <v>280</v>
      </c>
      <c r="C7" s="473" t="s">
        <v>130</v>
      </c>
      <c r="D7" s="473" t="s">
        <v>131</v>
      </c>
      <c r="E7" s="459">
        <v>703.30200000000002</v>
      </c>
      <c r="F7" s="474">
        <v>45241</v>
      </c>
      <c r="G7" s="479">
        <v>45423</v>
      </c>
      <c r="H7" s="474">
        <v>45237</v>
      </c>
      <c r="I7" s="468">
        <v>6</v>
      </c>
      <c r="J7" s="459">
        <f>E7/I7</f>
        <v>117.217</v>
      </c>
      <c r="K7" s="463">
        <v>117.22</v>
      </c>
      <c r="L7" s="463">
        <v>234.43</v>
      </c>
      <c r="M7" s="463">
        <v>351.65</v>
      </c>
      <c r="N7" s="463">
        <v>468.87</v>
      </c>
      <c r="O7" s="464">
        <f t="shared" si="0"/>
        <v>468.86799999999999</v>
      </c>
      <c r="P7" s="643" t="s">
        <v>335</v>
      </c>
      <c r="Q7" s="645">
        <v>468868</v>
      </c>
      <c r="R7" s="644">
        <f t="shared" si="5"/>
        <v>468.86799999999999</v>
      </c>
      <c r="V7" s="681">
        <v>0</v>
      </c>
      <c r="W7" s="681">
        <v>0</v>
      </c>
      <c r="X7" s="681">
        <v>0</v>
      </c>
      <c r="Y7" s="681">
        <v>0</v>
      </c>
      <c r="Z7" s="681">
        <v>0</v>
      </c>
      <c r="AA7" s="681">
        <v>0</v>
      </c>
      <c r="AB7" s="681">
        <v>0</v>
      </c>
      <c r="AC7" s="681">
        <v>117.217</v>
      </c>
      <c r="AD7" s="681">
        <v>117.217</v>
      </c>
      <c r="AE7" s="465">
        <v>117.217</v>
      </c>
      <c r="AF7" s="465">
        <v>117.217</v>
      </c>
      <c r="AG7" s="465">
        <v>117.217</v>
      </c>
      <c r="AH7" s="466">
        <v>117.217</v>
      </c>
      <c r="AI7" s="466">
        <v>0</v>
      </c>
      <c r="AJ7" s="466"/>
      <c r="AK7" s="622"/>
      <c r="AL7" s="467"/>
      <c r="AM7" s="467"/>
      <c r="AN7" s="467"/>
      <c r="AO7" s="467"/>
      <c r="AP7" s="467"/>
      <c r="AQ7" s="470">
        <f t="shared" si="2"/>
        <v>468.86799999999999</v>
      </c>
      <c r="AR7" s="646">
        <f t="shared" si="4"/>
        <v>703.30200000000002</v>
      </c>
      <c r="AS7" s="623">
        <f t="shared" si="3"/>
        <v>0</v>
      </c>
      <c r="AT7" s="624" t="s">
        <v>367</v>
      </c>
      <c r="AU7" s="686" t="s">
        <v>335</v>
      </c>
    </row>
    <row r="8" spans="2:53" ht="12.6" customHeight="1" x14ac:dyDescent="0.25">
      <c r="B8" s="480" t="s">
        <v>282</v>
      </c>
      <c r="C8" s="481" t="s">
        <v>130</v>
      </c>
      <c r="D8" s="473" t="s">
        <v>131</v>
      </c>
      <c r="E8" s="459">
        <v>3329.9340000000002</v>
      </c>
      <c r="F8" s="474">
        <v>45241</v>
      </c>
      <c r="G8" s="482">
        <v>45423</v>
      </c>
      <c r="H8" s="483">
        <v>45286</v>
      </c>
      <c r="I8" s="468">
        <v>6</v>
      </c>
      <c r="J8" s="459">
        <f t="shared" si="1"/>
        <v>554.98900000000003</v>
      </c>
      <c r="K8" s="484">
        <v>0</v>
      </c>
      <c r="L8" s="475">
        <v>1109.98</v>
      </c>
      <c r="M8" s="475">
        <v>1664.97</v>
      </c>
      <c r="N8" s="475">
        <v>2219.96</v>
      </c>
      <c r="O8" s="485">
        <f t="shared" si="0"/>
        <v>2774.9450000000002</v>
      </c>
      <c r="P8" s="647" t="s">
        <v>336</v>
      </c>
      <c r="Q8" s="619">
        <v>2774945</v>
      </c>
      <c r="R8" s="644">
        <f t="shared" si="5"/>
        <v>2774.9450000000002</v>
      </c>
      <c r="V8" s="681">
        <v>0</v>
      </c>
      <c r="W8" s="681">
        <v>0</v>
      </c>
      <c r="X8" s="681">
        <v>0</v>
      </c>
      <c r="Y8" s="681">
        <v>0</v>
      </c>
      <c r="Z8" s="681">
        <v>0</v>
      </c>
      <c r="AA8" s="681">
        <v>0</v>
      </c>
      <c r="AB8" s="681"/>
      <c r="AC8" s="681">
        <v>0</v>
      </c>
      <c r="AD8" s="681">
        <v>554.98900000000003</v>
      </c>
      <c r="AE8" s="465">
        <v>554.98900000000003</v>
      </c>
      <c r="AF8" s="465">
        <v>554.98900000000003</v>
      </c>
      <c r="AG8" s="465">
        <v>554.98900000000003</v>
      </c>
      <c r="AH8" s="466">
        <v>554.98900000000003</v>
      </c>
      <c r="AI8" s="466">
        <v>554.98900000000003</v>
      </c>
      <c r="AJ8" s="466">
        <v>554.98900000000003</v>
      </c>
      <c r="AK8" s="622"/>
      <c r="AL8" s="467"/>
      <c r="AM8" s="467"/>
      <c r="AN8" s="467"/>
      <c r="AO8" s="467"/>
      <c r="AP8" s="467"/>
      <c r="AQ8" s="470">
        <f t="shared" si="2"/>
        <v>3329.9340000000002</v>
      </c>
      <c r="AR8" s="646">
        <f t="shared" si="4"/>
        <v>3329.9340000000002</v>
      </c>
      <c r="AS8" s="623">
        <f t="shared" si="3"/>
        <v>0</v>
      </c>
      <c r="AT8" s="624" t="s">
        <v>368</v>
      </c>
      <c r="AU8" s="685" t="s">
        <v>336</v>
      </c>
    </row>
    <row r="9" spans="2:53" x14ac:dyDescent="0.25">
      <c r="B9" s="478" t="s">
        <v>281</v>
      </c>
      <c r="C9" s="473" t="s">
        <v>130</v>
      </c>
      <c r="D9" s="473" t="s">
        <v>131</v>
      </c>
      <c r="E9" s="459">
        <v>722.42100000000005</v>
      </c>
      <c r="F9" s="474">
        <v>45241</v>
      </c>
      <c r="G9" s="474">
        <v>45417</v>
      </c>
      <c r="H9" s="474">
        <v>45237</v>
      </c>
      <c r="I9" s="468">
        <v>6</v>
      </c>
      <c r="J9" s="459">
        <f t="shared" si="1"/>
        <v>120.40350000000001</v>
      </c>
      <c r="K9" s="484">
        <v>120.4</v>
      </c>
      <c r="L9" s="463">
        <v>240.81</v>
      </c>
      <c r="M9" s="463">
        <v>361.21</v>
      </c>
      <c r="N9" s="463">
        <v>481.61</v>
      </c>
      <c r="O9" s="486">
        <f t="shared" si="0"/>
        <v>481.61399999999998</v>
      </c>
      <c r="P9" s="643" t="s">
        <v>337</v>
      </c>
      <c r="Q9" s="619">
        <v>481614</v>
      </c>
      <c r="R9" s="644">
        <f t="shared" si="5"/>
        <v>481.61399999999998</v>
      </c>
      <c r="V9" s="681">
        <v>0</v>
      </c>
      <c r="W9" s="681">
        <v>0</v>
      </c>
      <c r="X9" s="681">
        <v>0</v>
      </c>
      <c r="Y9" s="681">
        <v>0</v>
      </c>
      <c r="Z9" s="681">
        <v>0</v>
      </c>
      <c r="AA9" s="681">
        <v>0</v>
      </c>
      <c r="AB9" s="681">
        <v>0</v>
      </c>
      <c r="AC9" s="681">
        <v>120.40350000000001</v>
      </c>
      <c r="AD9" s="681">
        <v>120.40350000000001</v>
      </c>
      <c r="AE9" s="465">
        <v>120.40350000000001</v>
      </c>
      <c r="AF9" s="465">
        <v>120.40350000000001</v>
      </c>
      <c r="AG9" s="465">
        <v>120.40350000000001</v>
      </c>
      <c r="AH9" s="466">
        <v>120.40350000000001</v>
      </c>
      <c r="AI9" s="466">
        <v>0</v>
      </c>
      <c r="AJ9" s="466"/>
      <c r="AK9" s="622"/>
      <c r="AL9" s="467"/>
      <c r="AM9" s="467"/>
      <c r="AN9" s="467"/>
      <c r="AO9" s="467"/>
      <c r="AP9" s="467"/>
      <c r="AQ9" s="470">
        <f t="shared" si="2"/>
        <v>481.61400000000003</v>
      </c>
      <c r="AR9" s="646">
        <f t="shared" si="4"/>
        <v>722.42100000000005</v>
      </c>
      <c r="AS9" s="623">
        <f t="shared" si="3"/>
        <v>0</v>
      </c>
      <c r="AT9" s="624" t="s">
        <v>367</v>
      </c>
      <c r="AU9" s="686" t="s">
        <v>337</v>
      </c>
    </row>
    <row r="10" spans="2:53" x14ac:dyDescent="0.25">
      <c r="B10" s="478" t="s">
        <v>282</v>
      </c>
      <c r="C10" s="473" t="s">
        <v>130</v>
      </c>
      <c r="D10" s="473" t="s">
        <v>131</v>
      </c>
      <c r="E10" s="459">
        <v>8885.8369999999995</v>
      </c>
      <c r="F10" s="474">
        <v>45241</v>
      </c>
      <c r="G10" s="474">
        <v>45423</v>
      </c>
      <c r="H10" s="474">
        <v>45275</v>
      </c>
      <c r="I10" s="468">
        <v>6</v>
      </c>
      <c r="J10" s="459">
        <f t="shared" si="1"/>
        <v>1480.9728333333333</v>
      </c>
      <c r="K10" s="463">
        <v>1480.97</v>
      </c>
      <c r="L10" s="463">
        <v>2961.95</v>
      </c>
      <c r="M10" s="463">
        <v>4442.92</v>
      </c>
      <c r="N10" s="463">
        <v>5923.89</v>
      </c>
      <c r="O10" s="486">
        <f t="shared" si="0"/>
        <v>7404.8641666666663</v>
      </c>
      <c r="P10" s="643" t="s">
        <v>338</v>
      </c>
      <c r="Q10" s="619">
        <v>7404864.166666666</v>
      </c>
      <c r="R10" s="644">
        <f t="shared" si="5"/>
        <v>7404.8641666666663</v>
      </c>
      <c r="V10" s="683">
        <v>0</v>
      </c>
      <c r="W10" s="683">
        <v>0</v>
      </c>
      <c r="X10" s="683">
        <v>0</v>
      </c>
      <c r="Y10" s="683">
        <v>0</v>
      </c>
      <c r="Z10" s="681">
        <v>0</v>
      </c>
      <c r="AA10" s="681">
        <v>0</v>
      </c>
      <c r="AB10" s="681">
        <v>0</v>
      </c>
      <c r="AC10" s="681">
        <v>0</v>
      </c>
      <c r="AD10" s="681">
        <v>1480.9728333333333</v>
      </c>
      <c r="AE10" s="465">
        <v>1480.9728333333333</v>
      </c>
      <c r="AF10" s="465">
        <v>1480.9728333333333</v>
      </c>
      <c r="AG10" s="465">
        <v>1480.9728333333333</v>
      </c>
      <c r="AH10" s="466">
        <v>1480.9728333333333</v>
      </c>
      <c r="AI10" s="466">
        <v>1480.9728333333333</v>
      </c>
      <c r="AJ10" s="466">
        <v>740.48641666666663</v>
      </c>
      <c r="AK10" s="622"/>
      <c r="AL10" s="467"/>
      <c r="AM10" s="467"/>
      <c r="AN10" s="467"/>
      <c r="AO10" s="467"/>
      <c r="AP10" s="467"/>
      <c r="AQ10" s="470">
        <f>SUM(AE10:AP10)</f>
        <v>8145.3505833333329</v>
      </c>
      <c r="AR10" s="465">
        <f t="shared" si="4"/>
        <v>8885.8369999999995</v>
      </c>
      <c r="AS10" s="623">
        <v>0</v>
      </c>
      <c r="AT10" s="624" t="s">
        <v>369</v>
      </c>
      <c r="AU10" s="686" t="s">
        <v>338</v>
      </c>
    </row>
    <row r="11" spans="2:53" x14ac:dyDescent="0.25">
      <c r="B11" s="478" t="s">
        <v>283</v>
      </c>
      <c r="C11" s="473" t="s">
        <v>130</v>
      </c>
      <c r="D11" s="473" t="s">
        <v>131</v>
      </c>
      <c r="E11" s="459">
        <v>4850.9979999999996</v>
      </c>
      <c r="F11" s="474">
        <v>45241</v>
      </c>
      <c r="G11" s="474">
        <v>45423</v>
      </c>
      <c r="H11" s="474">
        <v>45275</v>
      </c>
      <c r="I11" s="468">
        <v>6</v>
      </c>
      <c r="J11" s="459">
        <f t="shared" si="1"/>
        <v>808.4996666666666</v>
      </c>
      <c r="K11" s="463">
        <v>808.5</v>
      </c>
      <c r="L11" s="463">
        <v>1617</v>
      </c>
      <c r="M11" s="463">
        <v>2425.5</v>
      </c>
      <c r="N11" s="463">
        <v>3234</v>
      </c>
      <c r="O11" s="486">
        <f t="shared" si="0"/>
        <v>4042.498333333333</v>
      </c>
      <c r="P11" s="643" t="s">
        <v>339</v>
      </c>
      <c r="Q11" s="619">
        <v>4042498.333333333</v>
      </c>
      <c r="R11" s="644">
        <f>+Q11/1000</f>
        <v>4042.498333333333</v>
      </c>
      <c r="V11" s="683">
        <v>0</v>
      </c>
      <c r="W11" s="683">
        <v>0</v>
      </c>
      <c r="X11" s="683">
        <v>0</v>
      </c>
      <c r="Y11" s="683">
        <v>0</v>
      </c>
      <c r="Z11" s="681">
        <v>0</v>
      </c>
      <c r="AA11" s="681">
        <v>0</v>
      </c>
      <c r="AB11" s="681">
        <v>0</v>
      </c>
      <c r="AC11" s="681">
        <v>0</v>
      </c>
      <c r="AD11" s="681">
        <v>404.25</v>
      </c>
      <c r="AE11" s="465">
        <v>808.5</v>
      </c>
      <c r="AF11" s="465">
        <v>808.5</v>
      </c>
      <c r="AG11" s="465">
        <v>808.5</v>
      </c>
      <c r="AH11" s="466">
        <v>808.5</v>
      </c>
      <c r="AI11" s="466">
        <v>808.5</v>
      </c>
      <c r="AJ11" s="466">
        <v>404.2498333333333</v>
      </c>
      <c r="AK11" s="622"/>
      <c r="AL11" s="467"/>
      <c r="AM11" s="467"/>
      <c r="AN11" s="467"/>
      <c r="AO11" s="467"/>
      <c r="AP11" s="467"/>
      <c r="AQ11" s="470">
        <f t="shared" si="2"/>
        <v>4446.7498333333333</v>
      </c>
      <c r="AR11" s="465">
        <f>V11+W11+X11+Y11+Z11+AA11+AB11+AC11+AD11+AE11+AF11+AG11+AH11+AI11+AJ11</f>
        <v>4850.9998333333333</v>
      </c>
      <c r="AS11" s="623">
        <f>E11-AR11</f>
        <v>-1.8333333337068325E-3</v>
      </c>
      <c r="AT11" s="624" t="s">
        <v>369</v>
      </c>
      <c r="AU11" s="684" t="s">
        <v>339</v>
      </c>
    </row>
    <row r="12" spans="2:53" x14ac:dyDescent="0.25">
      <c r="B12" s="602" t="s">
        <v>370</v>
      </c>
      <c r="C12" s="608" t="s">
        <v>130</v>
      </c>
      <c r="D12" s="608" t="s">
        <v>131</v>
      </c>
      <c r="E12" s="628">
        <v>4446.7470000000003</v>
      </c>
      <c r="F12" s="610">
        <v>45423</v>
      </c>
      <c r="G12" s="610">
        <v>45607</v>
      </c>
      <c r="H12" s="610">
        <v>45427</v>
      </c>
      <c r="I12" s="631">
        <v>6</v>
      </c>
      <c r="J12" s="628">
        <f t="shared" si="1"/>
        <v>741.12450000000001</v>
      </c>
      <c r="K12" s="628">
        <v>0</v>
      </c>
      <c r="L12" s="628">
        <v>0</v>
      </c>
      <c r="M12" s="628">
        <v>0</v>
      </c>
      <c r="N12" s="628">
        <v>0</v>
      </c>
      <c r="O12" s="648">
        <f>+R12</f>
        <v>370.56225000000001</v>
      </c>
      <c r="P12" s="649" t="s">
        <v>372</v>
      </c>
      <c r="Q12" s="635">
        <v>370562.25</v>
      </c>
      <c r="R12" s="635">
        <f>+Q12/1000</f>
        <v>370.56225000000001</v>
      </c>
      <c r="S12" s="633"/>
      <c r="T12" s="650"/>
      <c r="U12" s="636"/>
      <c r="V12" s="683">
        <v>0</v>
      </c>
      <c r="W12" s="683">
        <v>0</v>
      </c>
      <c r="X12" s="683">
        <v>0</v>
      </c>
      <c r="Y12" s="683">
        <v>0</v>
      </c>
      <c r="Z12" s="683">
        <v>0</v>
      </c>
      <c r="AA12" s="683">
        <v>0</v>
      </c>
      <c r="AB12" s="683">
        <v>0</v>
      </c>
      <c r="AC12" s="683">
        <v>0</v>
      </c>
      <c r="AD12" s="683">
        <v>0</v>
      </c>
      <c r="AE12" s="640">
        <v>0</v>
      </c>
      <c r="AF12" s="640">
        <v>0</v>
      </c>
      <c r="AG12" s="640">
        <v>0</v>
      </c>
      <c r="AH12" s="651">
        <v>0</v>
      </c>
      <c r="AI12" s="651">
        <v>370.56</v>
      </c>
      <c r="AJ12" s="651">
        <v>741.12675000000013</v>
      </c>
      <c r="AK12" s="652">
        <v>741.12675000000013</v>
      </c>
      <c r="AL12" s="652"/>
      <c r="AM12" s="652"/>
      <c r="AN12" s="652"/>
      <c r="AO12" s="652"/>
      <c r="AP12" s="652"/>
      <c r="AQ12" s="638">
        <f t="shared" si="2"/>
        <v>1852.8135000000002</v>
      </c>
      <c r="AR12" s="640">
        <f>SUM(AE12:AP12)</f>
        <v>1852.8135000000002</v>
      </c>
      <c r="AS12" s="609">
        <f>E12-AR12</f>
        <v>2593.9335000000001</v>
      </c>
      <c r="AT12" s="641" t="s">
        <v>371</v>
      </c>
      <c r="AU12" s="686" t="s">
        <v>372</v>
      </c>
      <c r="AX12" t="s">
        <v>628</v>
      </c>
    </row>
    <row r="13" spans="2:53" ht="18.600000000000001" customHeight="1" x14ac:dyDescent="0.25">
      <c r="B13" s="602" t="s">
        <v>373</v>
      </c>
      <c r="C13" s="608" t="s">
        <v>130</v>
      </c>
      <c r="D13" s="608" t="s">
        <v>131</v>
      </c>
      <c r="E13" s="628">
        <v>662.21699999999998</v>
      </c>
      <c r="F13" s="610">
        <v>45423</v>
      </c>
      <c r="G13" s="610">
        <v>45607</v>
      </c>
      <c r="H13" s="610">
        <v>45427</v>
      </c>
      <c r="I13" s="631">
        <v>6</v>
      </c>
      <c r="J13" s="628">
        <f t="shared" si="1"/>
        <v>110.3695</v>
      </c>
      <c r="K13" s="628">
        <v>0</v>
      </c>
      <c r="L13" s="628">
        <v>0</v>
      </c>
      <c r="M13" s="628">
        <v>0</v>
      </c>
      <c r="N13" s="628">
        <v>0</v>
      </c>
      <c r="O13" s="648">
        <f>+R13</f>
        <v>55.184750000000001</v>
      </c>
      <c r="P13" s="653" t="s">
        <v>374</v>
      </c>
      <c r="Q13" s="635">
        <v>55184.75</v>
      </c>
      <c r="R13" s="635">
        <f>+Q13/1000</f>
        <v>55.184750000000001</v>
      </c>
      <c r="S13" s="633"/>
      <c r="T13" s="650"/>
      <c r="U13" s="636"/>
      <c r="V13" s="683">
        <v>0</v>
      </c>
      <c r="W13" s="683">
        <v>0</v>
      </c>
      <c r="X13" s="683">
        <v>0</v>
      </c>
      <c r="Y13" s="683">
        <v>0</v>
      </c>
      <c r="Z13" s="683">
        <v>0</v>
      </c>
      <c r="AA13" s="683">
        <v>0</v>
      </c>
      <c r="AB13" s="683">
        <v>0</v>
      </c>
      <c r="AC13" s="683">
        <v>0</v>
      </c>
      <c r="AD13" s="683">
        <v>0</v>
      </c>
      <c r="AE13" s="640">
        <v>0</v>
      </c>
      <c r="AF13" s="640">
        <v>0</v>
      </c>
      <c r="AG13" s="640">
        <v>0</v>
      </c>
      <c r="AH13" s="651">
        <v>0</v>
      </c>
      <c r="AI13" s="651">
        <v>55.18</v>
      </c>
      <c r="AJ13" s="651">
        <v>110.3695</v>
      </c>
      <c r="AK13" s="652">
        <v>110.3695</v>
      </c>
      <c r="AL13" s="652"/>
      <c r="AM13" s="652"/>
      <c r="AN13" s="652"/>
      <c r="AO13" s="652"/>
      <c r="AP13" s="652"/>
      <c r="AQ13" s="638">
        <f t="shared" si="2"/>
        <v>275.91899999999998</v>
      </c>
      <c r="AR13" s="640">
        <f t="shared" ref="AR13:AR16" si="6">SUM(AE13:AP13)</f>
        <v>275.91899999999998</v>
      </c>
      <c r="AS13" s="609">
        <f>E13-AR13</f>
        <v>386.298</v>
      </c>
      <c r="AT13" s="641" t="s">
        <v>371</v>
      </c>
      <c r="AU13" s="685" t="s">
        <v>374</v>
      </c>
    </row>
    <row r="14" spans="2:53" ht="18.600000000000001" customHeight="1" x14ac:dyDescent="0.25">
      <c r="B14" s="602" t="s">
        <v>375</v>
      </c>
      <c r="C14" s="608" t="s">
        <v>130</v>
      </c>
      <c r="D14" s="608" t="s">
        <v>131</v>
      </c>
      <c r="E14" s="628">
        <v>644.69399999999996</v>
      </c>
      <c r="F14" s="610">
        <v>45423</v>
      </c>
      <c r="G14" s="610">
        <v>45607</v>
      </c>
      <c r="H14" s="610">
        <v>45427</v>
      </c>
      <c r="I14" s="631">
        <v>6</v>
      </c>
      <c r="J14" s="628">
        <f t="shared" si="1"/>
        <v>107.449</v>
      </c>
      <c r="K14" s="654">
        <v>0</v>
      </c>
      <c r="L14" s="654">
        <v>0</v>
      </c>
      <c r="M14" s="654">
        <v>0</v>
      </c>
      <c r="N14" s="654">
        <v>0</v>
      </c>
      <c r="O14" s="655">
        <f>+R14</f>
        <v>53.724499999999999</v>
      </c>
      <c r="P14" s="656" t="s">
        <v>376</v>
      </c>
      <c r="Q14" s="657">
        <v>53724.5</v>
      </c>
      <c r="R14" s="657">
        <f>+Q14/1000</f>
        <v>53.724499999999999</v>
      </c>
      <c r="S14" s="633"/>
      <c r="T14" s="650"/>
      <c r="U14" s="636"/>
      <c r="V14" s="683">
        <v>0</v>
      </c>
      <c r="W14" s="683">
        <v>0</v>
      </c>
      <c r="X14" s="683">
        <v>0</v>
      </c>
      <c r="Y14" s="683">
        <v>0</v>
      </c>
      <c r="Z14" s="683">
        <v>0</v>
      </c>
      <c r="AA14" s="683">
        <v>0</v>
      </c>
      <c r="AB14" s="683">
        <v>0</v>
      </c>
      <c r="AC14" s="683">
        <v>0</v>
      </c>
      <c r="AD14" s="683">
        <v>0</v>
      </c>
      <c r="AE14" s="640">
        <v>0</v>
      </c>
      <c r="AF14" s="640">
        <v>0</v>
      </c>
      <c r="AG14" s="640">
        <v>0</v>
      </c>
      <c r="AH14" s="651">
        <v>0</v>
      </c>
      <c r="AI14" s="651">
        <v>53.72</v>
      </c>
      <c r="AJ14" s="658">
        <v>107.44</v>
      </c>
      <c r="AK14" s="658">
        <v>107.44</v>
      </c>
      <c r="AL14" s="659"/>
      <c r="AM14" s="659"/>
      <c r="AN14" s="659"/>
      <c r="AO14" s="659"/>
      <c r="AP14" s="659"/>
      <c r="AQ14" s="638">
        <f t="shared" si="2"/>
        <v>268.60000000000002</v>
      </c>
      <c r="AR14" s="640">
        <f t="shared" si="6"/>
        <v>268.60000000000002</v>
      </c>
      <c r="AS14" s="609">
        <f>E14-AR14</f>
        <v>376.09399999999994</v>
      </c>
      <c r="AT14" s="641" t="s">
        <v>371</v>
      </c>
      <c r="AU14" s="685" t="s">
        <v>376</v>
      </c>
    </row>
    <row r="15" spans="2:53" ht="26.25" x14ac:dyDescent="0.25">
      <c r="B15" s="603" t="s">
        <v>595</v>
      </c>
      <c r="C15" s="604" t="s">
        <v>130</v>
      </c>
      <c r="D15" s="604" t="s">
        <v>131</v>
      </c>
      <c r="E15" s="605">
        <v>11209.657999999999</v>
      </c>
      <c r="F15" s="606">
        <v>45423</v>
      </c>
      <c r="G15" s="606">
        <v>45607</v>
      </c>
      <c r="H15" s="660" t="s">
        <v>604</v>
      </c>
      <c r="I15" s="661">
        <v>6</v>
      </c>
      <c r="J15" s="605">
        <f>+E15/I15</f>
        <v>1868.2763333333332</v>
      </c>
      <c r="K15" s="654"/>
      <c r="L15" s="654"/>
      <c r="M15" s="654"/>
      <c r="N15" s="654"/>
      <c r="O15" s="662"/>
      <c r="P15" s="663"/>
      <c r="Q15" s="664"/>
      <c r="R15" s="664"/>
      <c r="S15" s="633"/>
      <c r="T15" s="650"/>
      <c r="U15" s="636"/>
      <c r="V15" s="683"/>
      <c r="W15" s="683"/>
      <c r="X15" s="683"/>
      <c r="Y15" s="683"/>
      <c r="Z15" s="683"/>
      <c r="AA15" s="683"/>
      <c r="AB15" s="683"/>
      <c r="AC15" s="683"/>
      <c r="AD15" s="683"/>
      <c r="AE15" s="640"/>
      <c r="AF15" s="640"/>
      <c r="AG15" s="640"/>
      <c r="AH15" s="651"/>
      <c r="AI15" s="651"/>
      <c r="AJ15" s="651"/>
      <c r="AK15" s="651">
        <v>934.13816666666662</v>
      </c>
      <c r="AL15" s="659"/>
      <c r="AM15" s="659"/>
      <c r="AN15" s="659"/>
      <c r="AO15" s="659"/>
      <c r="AP15" s="659"/>
      <c r="AQ15" s="638">
        <f t="shared" si="2"/>
        <v>934.13816666666662</v>
      </c>
      <c r="AR15" s="640">
        <f t="shared" si="6"/>
        <v>934.13816666666662</v>
      </c>
      <c r="AS15" s="609">
        <f t="shared" ref="AS15:AS16" si="7">E15-AR15</f>
        <v>10275.519833333332</v>
      </c>
      <c r="AT15" s="665" t="s">
        <v>605</v>
      </c>
      <c r="AU15" s="685" t="s">
        <v>606</v>
      </c>
    </row>
    <row r="16" spans="2:53" ht="27" thickBot="1" x14ac:dyDescent="0.3">
      <c r="B16" s="607" t="s">
        <v>595</v>
      </c>
      <c r="C16" s="608" t="s">
        <v>130</v>
      </c>
      <c r="D16" s="608" t="s">
        <v>131</v>
      </c>
      <c r="E16" s="609">
        <v>2789.98</v>
      </c>
      <c r="F16" s="610">
        <v>45439</v>
      </c>
      <c r="G16" s="610">
        <v>45607</v>
      </c>
      <c r="H16" s="666" t="s">
        <v>604</v>
      </c>
      <c r="I16" s="667">
        <v>6</v>
      </c>
      <c r="J16" s="609">
        <f>+E16/I16</f>
        <v>464.99666666666667</v>
      </c>
      <c r="K16" s="654"/>
      <c r="L16" s="654"/>
      <c r="M16" s="654"/>
      <c r="N16" s="654"/>
      <c r="O16" s="662"/>
      <c r="P16" s="663"/>
      <c r="Q16" s="664"/>
      <c r="R16" s="664"/>
      <c r="S16" s="633"/>
      <c r="T16" s="650"/>
      <c r="U16" s="636"/>
      <c r="V16" s="683"/>
      <c r="W16" s="683"/>
      <c r="X16" s="683"/>
      <c r="Y16" s="683"/>
      <c r="Z16" s="683"/>
      <c r="AA16" s="683"/>
      <c r="AB16" s="683"/>
      <c r="AC16" s="683"/>
      <c r="AD16" s="683"/>
      <c r="AE16" s="640"/>
      <c r="AF16" s="640"/>
      <c r="AG16" s="640"/>
      <c r="AH16" s="651"/>
      <c r="AI16" s="651"/>
      <c r="AJ16" s="651"/>
      <c r="AK16" s="651">
        <v>232.49833333333333</v>
      </c>
      <c r="AL16" s="659"/>
      <c r="AM16" s="659"/>
      <c r="AN16" s="659"/>
      <c r="AO16" s="659"/>
      <c r="AP16" s="659"/>
      <c r="AQ16" s="638">
        <f t="shared" si="2"/>
        <v>232.49833333333333</v>
      </c>
      <c r="AR16" s="640">
        <f t="shared" si="6"/>
        <v>232.49833333333333</v>
      </c>
      <c r="AS16" s="609">
        <f t="shared" si="7"/>
        <v>2557.4816666666666</v>
      </c>
      <c r="AT16" s="665" t="s">
        <v>605</v>
      </c>
      <c r="AU16" s="685" t="s">
        <v>607</v>
      </c>
    </row>
    <row r="17" spans="2:52" ht="15.75" thickBot="1" x14ac:dyDescent="0.3">
      <c r="B17" s="487"/>
      <c r="C17" s="488"/>
      <c r="D17" s="488"/>
      <c r="E17" s="489" t="s">
        <v>20</v>
      </c>
      <c r="F17" s="489"/>
      <c r="G17" s="489"/>
      <c r="H17" s="489"/>
      <c r="I17" s="489"/>
      <c r="J17" s="489"/>
      <c r="K17" s="490">
        <f>SUM(K3:K14)</f>
        <v>5329.3327499999996</v>
      </c>
      <c r="L17" s="490">
        <f>SUM(L3:L14)</f>
        <v>11768.65</v>
      </c>
      <c r="M17" s="490">
        <f>SUM(M3:M14)</f>
        <v>17582.079999999998</v>
      </c>
      <c r="N17" s="490">
        <f>SUM(N3:N14)</f>
        <v>23549.690000000002</v>
      </c>
      <c r="O17" s="491">
        <f>SUM(O3:O14)</f>
        <v>28208.532416666665</v>
      </c>
      <c r="P17" s="668"/>
      <c r="Q17" s="669"/>
      <c r="R17" s="670"/>
      <c r="S17" s="671"/>
      <c r="T17" s="672"/>
      <c r="U17" s="669"/>
      <c r="V17" s="680">
        <f t="shared" ref="V17:AJ17" si="8">SUM(V3:V14)</f>
        <v>1180.73</v>
      </c>
      <c r="W17" s="680">
        <f t="shared" si="8"/>
        <v>1180.73</v>
      </c>
      <c r="X17" s="680">
        <f t="shared" si="8"/>
        <v>1180.73</v>
      </c>
      <c r="Y17" s="680">
        <f t="shared" si="8"/>
        <v>1180.73</v>
      </c>
      <c r="Z17" s="680">
        <f t="shared" si="8"/>
        <v>1251.6300000000001</v>
      </c>
      <c r="AA17" s="680">
        <f t="shared" si="8"/>
        <v>1180.73</v>
      </c>
      <c r="AB17" s="680">
        <f t="shared" si="8"/>
        <v>1251.6200000000001</v>
      </c>
      <c r="AC17" s="680">
        <f t="shared" si="8"/>
        <v>3039.8576666666668</v>
      </c>
      <c r="AD17" s="680">
        <f t="shared" si="8"/>
        <v>5480.0694999999996</v>
      </c>
      <c r="AE17" s="492">
        <f>SUM(AE3:AE14)</f>
        <v>5884.3194999999996</v>
      </c>
      <c r="AF17" s="492">
        <f>SUM(AF3:AF14)</f>
        <v>5884.3294999999998</v>
      </c>
      <c r="AG17" s="492">
        <f t="shared" si="8"/>
        <v>5813.4295000000002</v>
      </c>
      <c r="AH17" s="492">
        <f t="shared" si="8"/>
        <v>5967.61175</v>
      </c>
      <c r="AI17" s="493">
        <f t="shared" si="8"/>
        <v>4658.8318333333345</v>
      </c>
      <c r="AJ17" s="493">
        <f t="shared" si="8"/>
        <v>3993.5715000000005</v>
      </c>
      <c r="AK17" s="493">
        <f>SUM(AK3:AK16)</f>
        <v>3460.4827500000001</v>
      </c>
      <c r="AL17" s="494"/>
      <c r="AM17" s="494"/>
      <c r="AN17" s="494"/>
      <c r="AO17" s="494"/>
      <c r="AP17" s="494"/>
      <c r="AQ17" s="673">
        <f>SUM(AQ3:AQ16)</f>
        <v>35662.576333333338</v>
      </c>
      <c r="AR17" s="674">
        <f>SUM(AR3:AR16)</f>
        <v>51293.928083333325</v>
      </c>
      <c r="AS17" s="673">
        <f>SUM(AS3:AS16)</f>
        <v>26868.652916666666</v>
      </c>
      <c r="AT17" s="675"/>
    </row>
    <row r="18" spans="2:52" ht="15.75" thickBot="1" x14ac:dyDescent="0.3">
      <c r="C18" s="488"/>
      <c r="D18" s="488"/>
      <c r="E18" s="489"/>
      <c r="F18" s="489"/>
      <c r="G18" s="489"/>
      <c r="H18" s="489"/>
      <c r="I18" s="489"/>
      <c r="AT18" s="705"/>
    </row>
    <row r="19" spans="2:52" ht="15.95" customHeight="1" thickBot="1" x14ac:dyDescent="0.35">
      <c r="B19" s="975" t="s">
        <v>609</v>
      </c>
      <c r="C19" s="976"/>
      <c r="D19" s="976"/>
      <c r="E19" s="976"/>
      <c r="F19" s="976"/>
      <c r="G19" s="976"/>
      <c r="H19" s="977"/>
      <c r="AK19" s="403"/>
    </row>
    <row r="20" spans="2:52" ht="15" customHeight="1" thickBot="1" x14ac:dyDescent="0.3">
      <c r="B20" s="978" t="s">
        <v>123</v>
      </c>
      <c r="C20" s="980" t="s">
        <v>124</v>
      </c>
      <c r="D20" s="980" t="s">
        <v>125</v>
      </c>
      <c r="E20" s="980" t="s">
        <v>133</v>
      </c>
      <c r="F20" s="982" t="s">
        <v>613</v>
      </c>
      <c r="G20" s="983"/>
      <c r="H20" s="980" t="s">
        <v>591</v>
      </c>
    </row>
    <row r="21" spans="2:52" ht="15.75" thickBot="1" x14ac:dyDescent="0.3">
      <c r="B21" s="979"/>
      <c r="C21" s="981"/>
      <c r="D21" s="981"/>
      <c r="E21" s="981"/>
      <c r="F21" s="62" t="s">
        <v>614</v>
      </c>
      <c r="G21" s="706" t="s">
        <v>359</v>
      </c>
      <c r="H21" s="981"/>
      <c r="AZ21">
        <f>+AZ19-AZ20</f>
        <v>0</v>
      </c>
    </row>
    <row r="22" spans="2:52" ht="15.75" thickBot="1" x14ac:dyDescent="0.3">
      <c r="B22" s="545" t="s">
        <v>127</v>
      </c>
      <c r="C22" s="546" t="s">
        <v>128</v>
      </c>
      <c r="D22" s="546" t="s">
        <v>129</v>
      </c>
      <c r="E22" s="547">
        <v>14168.793</v>
      </c>
      <c r="F22" s="548">
        <v>44927</v>
      </c>
      <c r="G22" s="461">
        <v>45291</v>
      </c>
      <c r="H22" s="549">
        <v>2.3000000002866727E-2</v>
      </c>
    </row>
    <row r="23" spans="2:52" x14ac:dyDescent="0.25">
      <c r="B23" s="550" t="s">
        <v>127</v>
      </c>
      <c r="C23" s="551" t="s">
        <v>128</v>
      </c>
      <c r="D23" s="551" t="s">
        <v>129</v>
      </c>
      <c r="E23" s="459">
        <v>16018.947</v>
      </c>
      <c r="F23" s="460">
        <v>45292</v>
      </c>
      <c r="G23" s="696">
        <v>45657</v>
      </c>
      <c r="H23" s="552">
        <v>9344.3947499999995</v>
      </c>
    </row>
    <row r="24" spans="2:52" x14ac:dyDescent="0.25">
      <c r="B24" s="692" t="s">
        <v>595</v>
      </c>
      <c r="C24" s="473" t="s">
        <v>130</v>
      </c>
      <c r="D24" s="473" t="s">
        <v>131</v>
      </c>
      <c r="E24" s="459">
        <v>11209.657999999999</v>
      </c>
      <c r="F24" s="474">
        <v>45093</v>
      </c>
      <c r="G24" s="697">
        <v>45241</v>
      </c>
      <c r="H24" s="552">
        <v>8407.2435000000005</v>
      </c>
      <c r="AS24" s="129"/>
    </row>
    <row r="25" spans="2:52" x14ac:dyDescent="0.25">
      <c r="B25" s="693" t="s">
        <v>595</v>
      </c>
      <c r="C25" s="481" t="s">
        <v>130</v>
      </c>
      <c r="D25" s="473" t="s">
        <v>131</v>
      </c>
      <c r="E25" s="459">
        <v>2789.98</v>
      </c>
      <c r="F25" s="474">
        <v>45241</v>
      </c>
      <c r="G25" s="698">
        <v>45423</v>
      </c>
      <c r="H25" s="552">
        <v>2092.4850000000001</v>
      </c>
    </row>
    <row r="26" spans="2:52" x14ac:dyDescent="0.25">
      <c r="B26" s="694" t="s">
        <v>370</v>
      </c>
      <c r="C26" s="473" t="s">
        <v>130</v>
      </c>
      <c r="D26" s="473" t="s">
        <v>131</v>
      </c>
      <c r="E26" s="459">
        <v>4446.7470000000003</v>
      </c>
      <c r="F26" s="474">
        <v>45423</v>
      </c>
      <c r="G26" s="697">
        <v>45607</v>
      </c>
      <c r="H26" s="552">
        <v>1852.8067499999997</v>
      </c>
    </row>
    <row r="27" spans="2:52" x14ac:dyDescent="0.25">
      <c r="B27" s="694" t="s">
        <v>373</v>
      </c>
      <c r="C27" s="473" t="s">
        <v>130</v>
      </c>
      <c r="D27" s="473" t="s">
        <v>131</v>
      </c>
      <c r="E27" s="459">
        <v>662.21699999999998</v>
      </c>
      <c r="F27" s="474">
        <v>45423</v>
      </c>
      <c r="G27" s="697">
        <v>45607</v>
      </c>
      <c r="H27" s="552">
        <v>275.92849999999999</v>
      </c>
    </row>
    <row r="28" spans="2:52" ht="15.75" thickBot="1" x14ac:dyDescent="0.3">
      <c r="B28" s="695" t="s">
        <v>375</v>
      </c>
      <c r="C28" s="553" t="s">
        <v>130</v>
      </c>
      <c r="D28" s="553" t="s">
        <v>131</v>
      </c>
      <c r="E28" s="554">
        <v>644.69399999999996</v>
      </c>
      <c r="F28" s="555">
        <v>45423</v>
      </c>
      <c r="G28" s="699">
        <v>45607</v>
      </c>
      <c r="H28" s="556">
        <v>268.65399999999994</v>
      </c>
    </row>
    <row r="29" spans="2:52" ht="15.75" thickBot="1" x14ac:dyDescent="0.3">
      <c r="B29" s="557"/>
      <c r="C29" s="691" t="s">
        <v>19</v>
      </c>
      <c r="D29" s="558"/>
      <c r="E29" s="559" t="s">
        <v>20</v>
      </c>
      <c r="F29" s="558"/>
      <c r="G29" s="558"/>
      <c r="H29" s="560">
        <f>SUM(H22:H28)</f>
        <v>22241.535500000002</v>
      </c>
    </row>
    <row r="30" spans="2:52" x14ac:dyDescent="0.25">
      <c r="C30" s="590"/>
      <c r="E30" s="31" t="s">
        <v>623</v>
      </c>
      <c r="H30" s="702">
        <v>22241.524670000003</v>
      </c>
    </row>
    <row r="31" spans="2:52" ht="15.75" thickBot="1" x14ac:dyDescent="0.3">
      <c r="C31" s="590"/>
      <c r="E31" s="701"/>
      <c r="H31" s="703">
        <f>H29-H30</f>
        <v>1.0829999999259599E-2</v>
      </c>
    </row>
    <row r="32" spans="2:52" ht="15.75" thickBot="1" x14ac:dyDescent="0.3">
      <c r="C32" s="590"/>
      <c r="E32" s="701"/>
      <c r="H32" s="701"/>
    </row>
    <row r="33" spans="2:9" ht="17.25" thickBot="1" x14ac:dyDescent="0.35">
      <c r="B33" s="975" t="s">
        <v>617</v>
      </c>
      <c r="C33" s="976"/>
      <c r="D33" s="976"/>
      <c r="E33" s="976"/>
      <c r="F33" s="976"/>
      <c r="G33" s="976"/>
      <c r="H33" s="977"/>
    </row>
    <row r="34" spans="2:9" ht="15" customHeight="1" thickBot="1" x14ac:dyDescent="0.3">
      <c r="B34" s="978" t="s">
        <v>123</v>
      </c>
      <c r="C34" s="980" t="s">
        <v>124</v>
      </c>
      <c r="D34" s="980" t="s">
        <v>125</v>
      </c>
      <c r="E34" s="980" t="s">
        <v>133</v>
      </c>
      <c r="F34" s="982" t="s">
        <v>613</v>
      </c>
      <c r="G34" s="983"/>
      <c r="H34" s="980" t="s">
        <v>616</v>
      </c>
    </row>
    <row r="35" spans="2:9" ht="15.75" thickBot="1" x14ac:dyDescent="0.3">
      <c r="B35" s="979"/>
      <c r="C35" s="981"/>
      <c r="D35" s="981"/>
      <c r="E35" s="981"/>
      <c r="F35" s="62" t="s">
        <v>614</v>
      </c>
      <c r="G35" s="706" t="s">
        <v>359</v>
      </c>
      <c r="H35" s="981"/>
      <c r="I35" s="31"/>
    </row>
    <row r="36" spans="2:9" x14ac:dyDescent="0.25">
      <c r="B36" s="545" t="s">
        <v>127</v>
      </c>
      <c r="C36" s="546" t="s">
        <v>128</v>
      </c>
      <c r="D36" s="546" t="s">
        <v>129</v>
      </c>
      <c r="E36" s="547">
        <v>14168.793</v>
      </c>
      <c r="F36" s="548">
        <v>44927</v>
      </c>
      <c r="G36" s="595">
        <v>45291</v>
      </c>
      <c r="H36" s="718">
        <v>3542.2000000000003</v>
      </c>
    </row>
    <row r="37" spans="2:9" x14ac:dyDescent="0.25">
      <c r="B37" s="593" t="s">
        <v>127</v>
      </c>
      <c r="C37" s="591" t="s">
        <v>128</v>
      </c>
      <c r="D37" s="591" t="s">
        <v>129</v>
      </c>
      <c r="E37" s="544">
        <v>16018.947</v>
      </c>
      <c r="F37" s="474">
        <v>45292</v>
      </c>
      <c r="G37" s="596">
        <v>45657</v>
      </c>
      <c r="H37" s="717">
        <v>6674.5522499999997</v>
      </c>
    </row>
    <row r="38" spans="2:9" x14ac:dyDescent="0.25">
      <c r="B38" s="593" t="s">
        <v>132</v>
      </c>
      <c r="C38" s="473" t="s">
        <v>130</v>
      </c>
      <c r="D38" s="473" t="s">
        <v>131</v>
      </c>
      <c r="E38" s="544">
        <v>425.35</v>
      </c>
      <c r="F38" s="474">
        <v>45093</v>
      </c>
      <c r="G38" s="596">
        <v>45241</v>
      </c>
      <c r="H38" s="717">
        <v>141.78</v>
      </c>
    </row>
    <row r="39" spans="2:9" x14ac:dyDescent="0.25">
      <c r="B39" s="478" t="s">
        <v>279</v>
      </c>
      <c r="C39" s="473" t="s">
        <v>130</v>
      </c>
      <c r="D39" s="473" t="s">
        <v>131</v>
      </c>
      <c r="E39" s="544">
        <v>9303.7029999999995</v>
      </c>
      <c r="F39" s="474">
        <v>45241</v>
      </c>
      <c r="G39" s="596">
        <v>45607</v>
      </c>
      <c r="H39" s="717">
        <v>6202.4686666666666</v>
      </c>
    </row>
    <row r="40" spans="2:9" x14ac:dyDescent="0.25">
      <c r="B40" s="478" t="s">
        <v>280</v>
      </c>
      <c r="C40" s="473" t="s">
        <v>130</v>
      </c>
      <c r="D40" s="473" t="s">
        <v>131</v>
      </c>
      <c r="E40" s="544">
        <v>703.30200000000002</v>
      </c>
      <c r="F40" s="474">
        <v>45241</v>
      </c>
      <c r="G40" s="596">
        <v>45423</v>
      </c>
      <c r="H40" s="717">
        <v>468.86799999999999</v>
      </c>
    </row>
    <row r="41" spans="2:9" x14ac:dyDescent="0.25">
      <c r="B41" s="478" t="s">
        <v>282</v>
      </c>
      <c r="C41" s="473" t="s">
        <v>130</v>
      </c>
      <c r="D41" s="473" t="s">
        <v>131</v>
      </c>
      <c r="E41" s="544">
        <v>3329.9340000000002</v>
      </c>
      <c r="F41" s="474">
        <v>45241</v>
      </c>
      <c r="G41" s="596">
        <v>45423</v>
      </c>
      <c r="H41" s="717">
        <v>3329.9340000000002</v>
      </c>
    </row>
    <row r="42" spans="2:9" x14ac:dyDescent="0.25">
      <c r="B42" s="478" t="s">
        <v>281</v>
      </c>
      <c r="C42" s="473" t="s">
        <v>130</v>
      </c>
      <c r="D42" s="473" t="s">
        <v>131</v>
      </c>
      <c r="E42" s="544">
        <v>722.42100000000005</v>
      </c>
      <c r="F42" s="474">
        <v>45241</v>
      </c>
      <c r="G42" s="596">
        <v>45417</v>
      </c>
      <c r="H42" s="717">
        <v>481.61400000000003</v>
      </c>
    </row>
    <row r="43" spans="2:9" x14ac:dyDescent="0.25">
      <c r="B43" s="478" t="s">
        <v>282</v>
      </c>
      <c r="C43" s="473" t="s">
        <v>130</v>
      </c>
      <c r="D43" s="473" t="s">
        <v>131</v>
      </c>
      <c r="E43" s="544">
        <v>8885.8369999999995</v>
      </c>
      <c r="F43" s="474">
        <v>45241</v>
      </c>
      <c r="G43" s="596">
        <v>45423</v>
      </c>
      <c r="H43" s="717">
        <v>8145.3505833333329</v>
      </c>
    </row>
    <row r="44" spans="2:9" x14ac:dyDescent="0.25">
      <c r="B44" s="478" t="s">
        <v>283</v>
      </c>
      <c r="C44" s="473" t="s">
        <v>130</v>
      </c>
      <c r="D44" s="473" t="s">
        <v>131</v>
      </c>
      <c r="E44" s="544">
        <v>4850.9979999999996</v>
      </c>
      <c r="F44" s="474">
        <v>45241</v>
      </c>
      <c r="G44" s="596">
        <v>45423</v>
      </c>
      <c r="H44" s="717">
        <v>4446.7498333333333</v>
      </c>
    </row>
    <row r="45" spans="2:9" x14ac:dyDescent="0.25">
      <c r="B45" s="478" t="s">
        <v>370</v>
      </c>
      <c r="C45" s="473" t="s">
        <v>130</v>
      </c>
      <c r="D45" s="473" t="s">
        <v>131</v>
      </c>
      <c r="E45" s="544">
        <v>4446.7470000000003</v>
      </c>
      <c r="F45" s="474">
        <v>45423</v>
      </c>
      <c r="G45" s="596">
        <v>45607</v>
      </c>
      <c r="H45" s="717">
        <v>2593.9402500000006</v>
      </c>
    </row>
    <row r="46" spans="2:9" x14ac:dyDescent="0.25">
      <c r="B46" s="478" t="s">
        <v>373</v>
      </c>
      <c r="C46" s="473" t="s">
        <v>130</v>
      </c>
      <c r="D46" s="473" t="s">
        <v>131</v>
      </c>
      <c r="E46" s="544">
        <v>662.21699999999998</v>
      </c>
      <c r="F46" s="474">
        <v>45423</v>
      </c>
      <c r="G46" s="596">
        <v>45607</v>
      </c>
      <c r="H46" s="717">
        <v>386.2885</v>
      </c>
    </row>
    <row r="47" spans="2:9" x14ac:dyDescent="0.25">
      <c r="B47" s="478" t="s">
        <v>375</v>
      </c>
      <c r="C47" s="473" t="s">
        <v>130</v>
      </c>
      <c r="D47" s="473" t="s">
        <v>131</v>
      </c>
      <c r="E47" s="544">
        <v>644.69399999999996</v>
      </c>
      <c r="F47" s="474">
        <v>45423</v>
      </c>
      <c r="G47" s="596">
        <v>45607</v>
      </c>
      <c r="H47" s="717">
        <v>376.04</v>
      </c>
    </row>
    <row r="48" spans="2:9" x14ac:dyDescent="0.25">
      <c r="B48" s="478" t="s">
        <v>595</v>
      </c>
      <c r="C48" s="473" t="s">
        <v>130</v>
      </c>
      <c r="D48" s="473" t="s">
        <v>131</v>
      </c>
      <c r="E48" s="544">
        <v>11209.657999999999</v>
      </c>
      <c r="F48" s="474">
        <v>45423</v>
      </c>
      <c r="G48" s="596">
        <v>45607</v>
      </c>
      <c r="H48" s="716">
        <v>2802.4144999999999</v>
      </c>
    </row>
    <row r="49" spans="2:15" ht="15.75" thickBot="1" x14ac:dyDescent="0.3">
      <c r="B49" s="480" t="s">
        <v>595</v>
      </c>
      <c r="C49" s="481" t="s">
        <v>130</v>
      </c>
      <c r="D49" s="481" t="s">
        <v>131</v>
      </c>
      <c r="E49" s="612">
        <v>2789.98</v>
      </c>
      <c r="F49" s="483">
        <v>45439</v>
      </c>
      <c r="G49" s="611">
        <v>45607</v>
      </c>
      <c r="H49" s="720">
        <v>697.495</v>
      </c>
    </row>
    <row r="50" spans="2:15" s="589" customFormat="1" ht="15.75" thickBot="1" x14ac:dyDescent="0.3">
      <c r="B50" s="586" t="s">
        <v>19</v>
      </c>
      <c r="C50" s="614"/>
      <c r="D50" s="614"/>
      <c r="E50" s="615"/>
      <c r="F50" s="614"/>
      <c r="G50" s="616"/>
      <c r="H50" s="617">
        <f>SUM(H36:H49)</f>
        <v>40289.695583333341</v>
      </c>
      <c r="I50" s="590"/>
      <c r="J50" s="588"/>
      <c r="K50" s="588"/>
      <c r="L50" s="588"/>
      <c r="M50" s="588"/>
      <c r="N50" s="588"/>
      <c r="O50" s="588"/>
    </row>
    <row r="51" spans="2:15" ht="15.75" thickBot="1" x14ac:dyDescent="0.3">
      <c r="E51" s="31" t="s">
        <v>622</v>
      </c>
      <c r="H51" s="719">
        <v>40289.736929999999</v>
      </c>
    </row>
    <row r="52" spans="2:15" ht="15.75" thickBot="1" x14ac:dyDescent="0.3">
      <c r="H52" s="704">
        <f>+H50-H51</f>
        <v>-4.1346666657773312E-2</v>
      </c>
    </row>
  </sheetData>
  <protectedRanges>
    <protectedRange sqref="AK19" name="Rango1_2"/>
    <protectedRange sqref="AY4" name="Rango1_6"/>
    <protectedRange sqref="AX4" name="Rango1_7"/>
    <protectedRange sqref="H51" name="Rango1_3"/>
  </protectedRanges>
  <mergeCells count="21">
    <mergeCell ref="B1:J1"/>
    <mergeCell ref="K1:O1"/>
    <mergeCell ref="F20:G20"/>
    <mergeCell ref="AX6:BA6"/>
    <mergeCell ref="AE1:AQ1"/>
    <mergeCell ref="AS1:AS2"/>
    <mergeCell ref="AT1:AT2"/>
    <mergeCell ref="AX2:BA2"/>
    <mergeCell ref="H20:H21"/>
    <mergeCell ref="B20:B21"/>
    <mergeCell ref="C20:C21"/>
    <mergeCell ref="D20:D21"/>
    <mergeCell ref="E20:E21"/>
    <mergeCell ref="B19:H19"/>
    <mergeCell ref="B33:H33"/>
    <mergeCell ref="B34:B35"/>
    <mergeCell ref="C34:C35"/>
    <mergeCell ref="D34:D35"/>
    <mergeCell ref="E34:E35"/>
    <mergeCell ref="F34:G34"/>
    <mergeCell ref="H34:H35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D98"/>
  <sheetViews>
    <sheetView topLeftCell="A73" workbookViewId="0">
      <selection activeCell="H77" sqref="H77"/>
    </sheetView>
  </sheetViews>
  <sheetFormatPr baseColWidth="10" defaultColWidth="9.140625" defaultRowHeight="15" x14ac:dyDescent="0.25"/>
  <cols>
    <col min="1" max="1" width="1.5703125" customWidth="1"/>
    <col min="2" max="2" width="27.7109375" style="495" customWidth="1"/>
    <col min="3" max="3" width="25" style="31" customWidth="1"/>
    <col min="4" max="4" width="12.28515625" style="31" customWidth="1"/>
    <col min="5" max="5" width="10.42578125" customWidth="1"/>
    <col min="6" max="6" width="7.85546875" style="31" bestFit="1" customWidth="1"/>
    <col min="7" max="7" width="10.140625" style="31" customWidth="1"/>
    <col min="8" max="8" width="8.85546875" style="31" customWidth="1"/>
    <col min="9" max="9" width="6.42578125" style="488" customWidth="1"/>
    <col min="10" max="10" width="14.42578125" style="31" customWidth="1"/>
    <col min="11" max="15" width="0.140625" style="31" customWidth="1"/>
    <col min="16" max="16" width="19.5703125" hidden="1" customWidth="1"/>
    <col min="17" max="17" width="20.5703125" hidden="1" customWidth="1"/>
    <col min="18" max="18" width="17" hidden="1" customWidth="1"/>
    <col min="19" max="20" width="13.85546875" hidden="1" customWidth="1"/>
    <col min="21" max="21" width="7.7109375" hidden="1" customWidth="1"/>
    <col min="22" max="22" width="0.140625" customWidth="1"/>
    <col min="23" max="24" width="0.140625" hidden="1" customWidth="1"/>
    <col min="25" max="25" width="0.28515625" hidden="1" customWidth="1"/>
    <col min="26" max="26" width="0.140625" hidden="1" customWidth="1"/>
    <col min="27" max="27" width="1" hidden="1" customWidth="1"/>
    <col min="28" max="28" width="0.85546875" customWidth="1"/>
    <col min="29" max="29" width="1.85546875" hidden="1" customWidth="1"/>
    <col min="30" max="30" width="0.85546875" hidden="1" customWidth="1"/>
    <col min="31" max="31" width="9.85546875" customWidth="1"/>
    <col min="32" max="32" width="13.85546875" bestFit="1" customWidth="1"/>
    <col min="33" max="33" width="9.42578125" bestFit="1" customWidth="1"/>
    <col min="34" max="35" width="8.42578125" bestFit="1" customWidth="1"/>
    <col min="36" max="39" width="8.7109375" customWidth="1"/>
    <col min="40" max="42" width="8.7109375" hidden="1" customWidth="1"/>
    <col min="43" max="43" width="11.5703125" customWidth="1"/>
    <col min="44" max="44" width="10.42578125" customWidth="1"/>
    <col min="45" max="45" width="7.42578125" customWidth="1"/>
    <col min="46" max="46" width="10.5703125" customWidth="1"/>
    <col min="47" max="47" width="9.7109375" customWidth="1"/>
    <col min="48" max="48" width="13.5703125" bestFit="1" customWidth="1"/>
    <col min="49" max="49" width="15.5703125" customWidth="1"/>
    <col min="50" max="50" width="11.42578125" bestFit="1" customWidth="1"/>
    <col min="53" max="53" width="42.7109375" customWidth="1"/>
    <col min="54" max="54" width="23.42578125" customWidth="1"/>
    <col min="55" max="55" width="22.5703125" customWidth="1"/>
    <col min="56" max="56" width="15.7109375" customWidth="1"/>
  </cols>
  <sheetData>
    <row r="1" spans="2:56" ht="15.75" thickBot="1" x14ac:dyDescent="0.3">
      <c r="B1" s="963" t="s">
        <v>355</v>
      </c>
      <c r="C1" s="964"/>
      <c r="D1" s="964"/>
      <c r="E1" s="964"/>
      <c r="F1" s="964"/>
      <c r="G1" s="964"/>
      <c r="H1" s="964"/>
      <c r="I1" s="964"/>
      <c r="J1" s="965"/>
      <c r="K1" s="966" t="s">
        <v>356</v>
      </c>
      <c r="L1" s="967"/>
      <c r="M1" s="967"/>
      <c r="N1" s="967"/>
      <c r="O1" s="968"/>
      <c r="P1" s="419"/>
      <c r="Q1" s="419"/>
      <c r="R1" s="419"/>
      <c r="S1" s="419"/>
      <c r="T1" s="419"/>
      <c r="U1" s="419"/>
      <c r="V1" s="969" t="s">
        <v>357</v>
      </c>
      <c r="W1" s="969"/>
      <c r="X1" s="969"/>
      <c r="Y1" s="969"/>
      <c r="Z1" s="969"/>
      <c r="AA1" s="969"/>
      <c r="AB1" s="969"/>
      <c r="AC1" s="969"/>
      <c r="AD1" s="969"/>
      <c r="AE1" s="969"/>
      <c r="AF1" s="969"/>
      <c r="AG1" s="969"/>
      <c r="AH1" s="969"/>
      <c r="AI1" s="969"/>
      <c r="AJ1" s="992"/>
      <c r="AK1" s="992"/>
      <c r="AL1" s="992"/>
      <c r="AM1" s="992"/>
      <c r="AN1" s="992"/>
      <c r="AO1" s="992"/>
      <c r="AP1" s="992"/>
      <c r="AQ1" s="992"/>
      <c r="AR1" s="788"/>
      <c r="AS1" s="970" t="s">
        <v>634</v>
      </c>
      <c r="AT1" s="970" t="s">
        <v>635</v>
      </c>
      <c r="AU1" s="970" t="s">
        <v>347</v>
      </c>
      <c r="AV1" s="987" t="s">
        <v>329</v>
      </c>
      <c r="AW1" t="s">
        <v>636</v>
      </c>
    </row>
    <row r="2" spans="2:56" ht="41.25" thickBot="1" x14ac:dyDescent="0.4">
      <c r="B2" s="777" t="s">
        <v>123</v>
      </c>
      <c r="C2" s="778" t="s">
        <v>124</v>
      </c>
      <c r="D2" s="778" t="s">
        <v>125</v>
      </c>
      <c r="E2" s="363" t="s">
        <v>133</v>
      </c>
      <c r="F2" s="363" t="s">
        <v>358</v>
      </c>
      <c r="G2" s="778" t="s">
        <v>359</v>
      </c>
      <c r="H2" s="363" t="s">
        <v>126</v>
      </c>
      <c r="I2" s="789" t="s">
        <v>360</v>
      </c>
      <c r="J2" s="789" t="s">
        <v>361</v>
      </c>
      <c r="K2" s="454">
        <v>45292</v>
      </c>
      <c r="L2" s="454">
        <v>45323</v>
      </c>
      <c r="M2" s="454">
        <v>45352</v>
      </c>
      <c r="N2" s="454">
        <v>45383</v>
      </c>
      <c r="O2" s="454">
        <v>45413</v>
      </c>
      <c r="P2" s="790"/>
      <c r="Q2" s="790" t="s">
        <v>596</v>
      </c>
      <c r="R2" s="790" t="s">
        <v>597</v>
      </c>
      <c r="S2" s="790"/>
      <c r="T2" s="790"/>
      <c r="U2" s="790"/>
      <c r="V2" s="618">
        <v>45017</v>
      </c>
      <c r="W2" s="455">
        <v>45047</v>
      </c>
      <c r="X2" s="455">
        <v>45078</v>
      </c>
      <c r="Y2" s="455">
        <v>45108</v>
      </c>
      <c r="Z2" s="455">
        <v>45139</v>
      </c>
      <c r="AA2" s="455">
        <v>45170</v>
      </c>
      <c r="AB2" s="455">
        <v>45200</v>
      </c>
      <c r="AC2" s="455">
        <v>45231</v>
      </c>
      <c r="AD2" s="455">
        <v>45261</v>
      </c>
      <c r="AE2" s="456">
        <v>45292</v>
      </c>
      <c r="AF2" s="456">
        <v>45323</v>
      </c>
      <c r="AG2" s="456">
        <v>45352</v>
      </c>
      <c r="AH2" s="456">
        <v>45383</v>
      </c>
      <c r="AI2" s="457">
        <v>45413</v>
      </c>
      <c r="AJ2" s="457">
        <v>45444</v>
      </c>
      <c r="AK2" s="457">
        <v>45474</v>
      </c>
      <c r="AL2" s="457">
        <v>45505</v>
      </c>
      <c r="AM2" s="457">
        <v>45536</v>
      </c>
      <c r="AN2" s="457">
        <v>45566</v>
      </c>
      <c r="AO2" s="457">
        <v>45597</v>
      </c>
      <c r="AP2" s="457">
        <v>45627</v>
      </c>
      <c r="AQ2" s="457" t="s">
        <v>362</v>
      </c>
      <c r="AR2" s="458" t="s">
        <v>19</v>
      </c>
      <c r="AS2" s="993"/>
      <c r="AT2" s="993"/>
      <c r="AU2" s="993"/>
      <c r="AV2" s="988"/>
      <c r="BA2" s="962" t="s">
        <v>637</v>
      </c>
      <c r="BB2" s="962"/>
      <c r="BC2" s="962"/>
      <c r="BD2" s="962"/>
    </row>
    <row r="3" spans="2:56" ht="30.75" thickBot="1" x14ac:dyDescent="0.3">
      <c r="B3" s="791" t="s">
        <v>127</v>
      </c>
      <c r="C3" s="792" t="s">
        <v>128</v>
      </c>
      <c r="D3" s="792" t="s">
        <v>129</v>
      </c>
      <c r="E3" s="459">
        <v>14168.793</v>
      </c>
      <c r="F3" s="793">
        <v>44927</v>
      </c>
      <c r="G3" s="794">
        <v>45291</v>
      </c>
      <c r="H3" s="793" t="s">
        <v>363</v>
      </c>
      <c r="I3" s="462">
        <v>12</v>
      </c>
      <c r="J3" s="459">
        <f>E3/I3</f>
        <v>1180.7327499999999</v>
      </c>
      <c r="K3" s="463">
        <v>1180.7327499999999</v>
      </c>
      <c r="L3" s="463">
        <v>2361.4699999999998</v>
      </c>
      <c r="M3" s="463">
        <v>3542.2</v>
      </c>
      <c r="N3" s="463">
        <v>3542.2</v>
      </c>
      <c r="O3" s="464">
        <f t="shared" ref="O3:O11" si="0">+R3</f>
        <v>3542.1982499999999</v>
      </c>
      <c r="P3" s="790" t="s">
        <v>333</v>
      </c>
      <c r="Q3" s="619">
        <v>3542198.25</v>
      </c>
      <c r="R3" s="620">
        <f>+Q3/1000</f>
        <v>3542.1982499999999</v>
      </c>
      <c r="S3" s="790"/>
      <c r="T3" s="790"/>
      <c r="U3" s="621"/>
      <c r="V3" s="795">
        <v>1180.73</v>
      </c>
      <c r="W3" s="795">
        <v>1180.73</v>
      </c>
      <c r="X3" s="795">
        <v>1180.73</v>
      </c>
      <c r="Y3" s="795">
        <v>1180.73</v>
      </c>
      <c r="Z3" s="795">
        <v>1180.73</v>
      </c>
      <c r="AA3" s="795">
        <v>1180.73</v>
      </c>
      <c r="AB3" s="795">
        <v>1180.73</v>
      </c>
      <c r="AC3" s="795">
        <v>1180.73</v>
      </c>
      <c r="AD3" s="795">
        <v>1180.73</v>
      </c>
      <c r="AE3" s="465">
        <v>1180.73</v>
      </c>
      <c r="AF3" s="465">
        <v>1180.74</v>
      </c>
      <c r="AG3" s="465">
        <v>1180.73</v>
      </c>
      <c r="AH3" s="466">
        <v>0</v>
      </c>
      <c r="AI3" s="466">
        <v>0</v>
      </c>
      <c r="AJ3" s="466"/>
      <c r="AK3" s="467"/>
      <c r="AL3" s="467"/>
      <c r="AM3" s="467"/>
      <c r="AN3" s="467"/>
      <c r="AO3" s="467"/>
      <c r="AP3" s="467"/>
      <c r="AQ3" s="796">
        <f>SUM(AE3:AP3)</f>
        <v>3542.2000000000003</v>
      </c>
      <c r="AR3" s="465">
        <f>V3+W3+X3+Y3+Z3+AA3+AB3+AC3+AD3+AE3+AF3+AG3+AH3+AI3</f>
        <v>14168.769999999997</v>
      </c>
      <c r="AS3" s="797">
        <f>+E3-AR3</f>
        <v>2.3000000002866727E-2</v>
      </c>
      <c r="AT3" s="710"/>
      <c r="AU3" s="710"/>
      <c r="AV3" s="798" t="s">
        <v>364</v>
      </c>
      <c r="AW3" s="710" t="s">
        <v>333</v>
      </c>
      <c r="BA3" s="799" t="s">
        <v>599</v>
      </c>
      <c r="BB3" s="625" t="s">
        <v>600</v>
      </c>
      <c r="BC3" s="715">
        <v>463396.35666666797</v>
      </c>
    </row>
    <row r="4" spans="2:56" x14ac:dyDescent="0.25">
      <c r="B4" s="800" t="s">
        <v>127</v>
      </c>
      <c r="C4" s="801" t="s">
        <v>128</v>
      </c>
      <c r="D4" s="801" t="s">
        <v>129</v>
      </c>
      <c r="E4" s="459">
        <v>16018.947</v>
      </c>
      <c r="F4" s="793">
        <v>45292</v>
      </c>
      <c r="G4" s="802">
        <v>45657</v>
      </c>
      <c r="H4" s="793">
        <v>45406</v>
      </c>
      <c r="I4" s="468">
        <v>12</v>
      </c>
      <c r="J4" s="459">
        <f t="shared" ref="J4:J14" si="1">E4/I4</f>
        <v>1334.9122500000001</v>
      </c>
      <c r="K4" s="463">
        <v>0</v>
      </c>
      <c r="L4" s="463">
        <v>0</v>
      </c>
      <c r="M4" s="463">
        <v>0</v>
      </c>
      <c r="N4" s="463">
        <v>1334.91</v>
      </c>
      <c r="O4" s="803">
        <f>+R4</f>
        <v>2669.8245000000002</v>
      </c>
      <c r="P4" s="790" t="s">
        <v>366</v>
      </c>
      <c r="Q4" s="619">
        <v>2669824.5</v>
      </c>
      <c r="R4" s="620">
        <f>+Q4/1000</f>
        <v>2669.8245000000002</v>
      </c>
      <c r="S4" s="790"/>
      <c r="T4" s="790"/>
      <c r="U4" s="621"/>
      <c r="V4" s="804">
        <v>0</v>
      </c>
      <c r="W4" s="804">
        <v>0</v>
      </c>
      <c r="X4" s="804">
        <v>0</v>
      </c>
      <c r="Y4" s="804">
        <v>0</v>
      </c>
      <c r="Z4" s="804">
        <v>0</v>
      </c>
      <c r="AA4" s="804">
        <v>0</v>
      </c>
      <c r="AB4" s="804">
        <v>0</v>
      </c>
      <c r="AC4" s="804">
        <v>0</v>
      </c>
      <c r="AD4" s="804">
        <v>0</v>
      </c>
      <c r="AE4" s="469">
        <v>0</v>
      </c>
      <c r="AF4" s="469">
        <v>0</v>
      </c>
      <c r="AG4" s="469">
        <v>0</v>
      </c>
      <c r="AH4" s="470">
        <v>1334.9122500000001</v>
      </c>
      <c r="AI4" s="470">
        <v>1334.91</v>
      </c>
      <c r="AJ4" s="470">
        <v>1334.91</v>
      </c>
      <c r="AK4" s="805">
        <v>1334.91</v>
      </c>
      <c r="AL4" s="471">
        <f>+AK4</f>
        <v>1334.91</v>
      </c>
      <c r="AM4" s="471">
        <f>+AK4</f>
        <v>1334.91</v>
      </c>
      <c r="AN4" s="471"/>
      <c r="AO4" s="471"/>
      <c r="AP4" s="471"/>
      <c r="AQ4" s="806">
        <f t="shared" ref="AQ4:AQ16" si="2">SUM(AE4:AP4)</f>
        <v>8009.4622499999996</v>
      </c>
      <c r="AR4" s="807">
        <f>+AH4+AI4+AJ4+AK4+AL4+AM4</f>
        <v>8009.4622499999996</v>
      </c>
      <c r="AS4" s="808">
        <f>E4-AR4</f>
        <v>8009.4847500000005</v>
      </c>
      <c r="AT4" s="809"/>
      <c r="AU4" s="809"/>
      <c r="AV4" s="810" t="s">
        <v>365</v>
      </c>
      <c r="AW4" s="710" t="s">
        <v>366</v>
      </c>
      <c r="BA4" s="790" t="s">
        <v>601</v>
      </c>
      <c r="BB4" s="811" t="s">
        <v>602</v>
      </c>
      <c r="BD4" s="715">
        <f>+BC3</f>
        <v>463396.35666666797</v>
      </c>
    </row>
    <row r="5" spans="2:56" ht="26.25" x14ac:dyDescent="0.25">
      <c r="B5" s="812" t="s">
        <v>132</v>
      </c>
      <c r="C5" s="813" t="s">
        <v>130</v>
      </c>
      <c r="D5" s="813" t="s">
        <v>131</v>
      </c>
      <c r="E5" s="459">
        <v>425.35</v>
      </c>
      <c r="F5" s="814">
        <v>45093</v>
      </c>
      <c r="G5" s="814">
        <v>45241</v>
      </c>
      <c r="H5" s="814">
        <v>45167</v>
      </c>
      <c r="I5" s="468">
        <v>6</v>
      </c>
      <c r="J5" s="459">
        <f>E5/I5</f>
        <v>70.891666666666666</v>
      </c>
      <c r="K5" s="463">
        <v>70.89</v>
      </c>
      <c r="L5" s="463">
        <v>141.78</v>
      </c>
      <c r="M5" s="475">
        <v>141.78</v>
      </c>
      <c r="N5" s="475">
        <v>141.78</v>
      </c>
      <c r="O5" s="476">
        <v>141.78</v>
      </c>
      <c r="P5" s="790"/>
      <c r="Q5" s="619"/>
      <c r="R5" s="620"/>
      <c r="S5" s="790"/>
      <c r="T5" s="790"/>
      <c r="U5" s="621"/>
      <c r="V5" s="804">
        <v>0</v>
      </c>
      <c r="W5" s="804">
        <v>0</v>
      </c>
      <c r="X5" s="804">
        <v>0</v>
      </c>
      <c r="Y5" s="804">
        <v>0</v>
      </c>
      <c r="Z5" s="804">
        <v>70.900000000000006</v>
      </c>
      <c r="AA5" s="804">
        <v>0</v>
      </c>
      <c r="AB5" s="804">
        <v>70.89</v>
      </c>
      <c r="AC5" s="804">
        <v>70.89</v>
      </c>
      <c r="AD5" s="804">
        <v>70.89</v>
      </c>
      <c r="AE5" s="469">
        <v>70.89</v>
      </c>
      <c r="AF5" s="469">
        <v>70.89</v>
      </c>
      <c r="AG5" s="623">
        <v>0</v>
      </c>
      <c r="AH5" s="470">
        <v>0</v>
      </c>
      <c r="AI5" s="470">
        <v>0</v>
      </c>
      <c r="AJ5" s="470"/>
      <c r="AK5" s="815"/>
      <c r="AL5" s="471"/>
      <c r="AM5" s="471"/>
      <c r="AN5" s="471"/>
      <c r="AO5" s="471"/>
      <c r="AP5" s="471"/>
      <c r="AQ5" s="796">
        <f t="shared" si="2"/>
        <v>141.78</v>
      </c>
      <c r="AR5" s="465">
        <f t="shared" ref="AR5:AR10" si="3">V5+W5+X5+Y5+Z5+AA5+AB5+AC5+AD5+AE5+AF5+AG5+AH5+AI5</f>
        <v>425.34999999999997</v>
      </c>
      <c r="AS5" s="797">
        <f t="shared" ref="AS5:AS9" si="4">E5-AR5</f>
        <v>0</v>
      </c>
      <c r="AT5" s="816"/>
      <c r="AU5" s="816"/>
      <c r="AV5" s="817" t="s">
        <v>638</v>
      </c>
      <c r="AW5" s="818" t="s">
        <v>340</v>
      </c>
    </row>
    <row r="6" spans="2:56" x14ac:dyDescent="0.25">
      <c r="B6" s="819" t="s">
        <v>279</v>
      </c>
      <c r="C6" s="813" t="s">
        <v>130</v>
      </c>
      <c r="D6" s="813" t="s">
        <v>131</v>
      </c>
      <c r="E6" s="459">
        <v>9303.7029999999995</v>
      </c>
      <c r="F6" s="814">
        <v>45241</v>
      </c>
      <c r="G6" s="802">
        <v>45607</v>
      </c>
      <c r="H6" s="814">
        <v>45237</v>
      </c>
      <c r="I6" s="468">
        <v>6</v>
      </c>
      <c r="J6" s="459">
        <f t="shared" si="1"/>
        <v>1550.6171666666667</v>
      </c>
      <c r="K6" s="463">
        <v>1550.62</v>
      </c>
      <c r="L6" s="463">
        <v>3101.23</v>
      </c>
      <c r="M6" s="463">
        <v>4651.8500000000004</v>
      </c>
      <c r="N6" s="463">
        <v>6202.47</v>
      </c>
      <c r="O6" s="464">
        <f t="shared" si="0"/>
        <v>6202.4686666666666</v>
      </c>
      <c r="P6" s="820" t="s">
        <v>334</v>
      </c>
      <c r="Q6" s="619">
        <v>6202468.666666667</v>
      </c>
      <c r="R6" s="644">
        <f t="shared" ref="R6:R10" si="5">+Q6/1000</f>
        <v>6202.4686666666666</v>
      </c>
      <c r="S6" s="790"/>
      <c r="T6" s="790"/>
      <c r="U6" s="790"/>
      <c r="V6" s="795">
        <v>0</v>
      </c>
      <c r="W6" s="795">
        <v>0</v>
      </c>
      <c r="X6" s="795">
        <v>0</v>
      </c>
      <c r="Y6" s="795">
        <v>0</v>
      </c>
      <c r="Z6" s="795">
        <v>0</v>
      </c>
      <c r="AA6" s="795">
        <v>0</v>
      </c>
      <c r="AB6" s="795">
        <v>0</v>
      </c>
      <c r="AC6" s="795">
        <v>1550.6171666666667</v>
      </c>
      <c r="AD6" s="795">
        <v>1550.6171666666667</v>
      </c>
      <c r="AE6" s="465">
        <v>1550.6171666666667</v>
      </c>
      <c r="AF6" s="465">
        <v>1550.6171666666667</v>
      </c>
      <c r="AG6" s="465">
        <v>1550.6171666666667</v>
      </c>
      <c r="AH6" s="466">
        <v>1550.6171666666667</v>
      </c>
      <c r="AI6" s="466">
        <v>0</v>
      </c>
      <c r="AJ6" s="466"/>
      <c r="AK6" s="467"/>
      <c r="AL6" s="467"/>
      <c r="AM6" s="467"/>
      <c r="AN6" s="467"/>
      <c r="AO6" s="467"/>
      <c r="AP6" s="467"/>
      <c r="AQ6" s="796">
        <f t="shared" si="2"/>
        <v>6202.4686666666666</v>
      </c>
      <c r="AR6" s="465">
        <f t="shared" si="3"/>
        <v>9303.7029999999995</v>
      </c>
      <c r="AS6" s="797">
        <f t="shared" si="4"/>
        <v>0</v>
      </c>
      <c r="AT6" s="816"/>
      <c r="AU6" s="816"/>
      <c r="AV6" s="798" t="s">
        <v>367</v>
      </c>
      <c r="AW6" s="821" t="s">
        <v>334</v>
      </c>
      <c r="BA6" t="s">
        <v>639</v>
      </c>
    </row>
    <row r="7" spans="2:56" x14ac:dyDescent="0.25">
      <c r="B7" s="822" t="s">
        <v>280</v>
      </c>
      <c r="C7" s="813" t="s">
        <v>130</v>
      </c>
      <c r="D7" s="813" t="s">
        <v>131</v>
      </c>
      <c r="E7" s="459">
        <v>703.30200000000002</v>
      </c>
      <c r="F7" s="814">
        <v>45241</v>
      </c>
      <c r="G7" s="802">
        <v>45423</v>
      </c>
      <c r="H7" s="814">
        <v>45237</v>
      </c>
      <c r="I7" s="468">
        <v>6</v>
      </c>
      <c r="J7" s="459">
        <f>E7/I7</f>
        <v>117.217</v>
      </c>
      <c r="K7" s="463">
        <v>117.22</v>
      </c>
      <c r="L7" s="463">
        <v>234.43</v>
      </c>
      <c r="M7" s="463">
        <v>351.65</v>
      </c>
      <c r="N7" s="463">
        <v>468.87</v>
      </c>
      <c r="O7" s="464">
        <f t="shared" si="0"/>
        <v>468.86799999999999</v>
      </c>
      <c r="P7" s="820" t="s">
        <v>335</v>
      </c>
      <c r="Q7" s="645">
        <v>468868</v>
      </c>
      <c r="R7" s="644">
        <f t="shared" si="5"/>
        <v>468.86799999999999</v>
      </c>
      <c r="S7" s="790"/>
      <c r="T7" s="790"/>
      <c r="U7" s="790"/>
      <c r="V7" s="795">
        <v>0</v>
      </c>
      <c r="W7" s="795">
        <v>0</v>
      </c>
      <c r="X7" s="795">
        <v>0</v>
      </c>
      <c r="Y7" s="795">
        <v>0</v>
      </c>
      <c r="Z7" s="795">
        <v>0</v>
      </c>
      <c r="AA7" s="795">
        <v>0</v>
      </c>
      <c r="AB7" s="795">
        <v>0</v>
      </c>
      <c r="AC7" s="795">
        <v>117.217</v>
      </c>
      <c r="AD7" s="795">
        <v>117.217</v>
      </c>
      <c r="AE7" s="465">
        <v>117.217</v>
      </c>
      <c r="AF7" s="465">
        <v>117.217</v>
      </c>
      <c r="AG7" s="465">
        <v>117.217</v>
      </c>
      <c r="AH7" s="466">
        <v>117.217</v>
      </c>
      <c r="AI7" s="466">
        <v>0</v>
      </c>
      <c r="AJ7" s="466"/>
      <c r="AK7" s="467"/>
      <c r="AL7" s="467"/>
      <c r="AM7" s="467"/>
      <c r="AN7" s="467"/>
      <c r="AO7" s="467"/>
      <c r="AP7" s="467"/>
      <c r="AQ7" s="823">
        <f t="shared" si="2"/>
        <v>468.86799999999999</v>
      </c>
      <c r="AR7" s="646">
        <f t="shared" si="3"/>
        <v>703.30200000000002</v>
      </c>
      <c r="AS7" s="797">
        <f t="shared" si="4"/>
        <v>0</v>
      </c>
      <c r="AT7" s="816"/>
      <c r="AU7" s="816"/>
      <c r="AV7" s="798" t="s">
        <v>367</v>
      </c>
      <c r="AW7" s="821" t="s">
        <v>335</v>
      </c>
    </row>
    <row r="8" spans="2:56" x14ac:dyDescent="0.25">
      <c r="B8" s="824" t="s">
        <v>282</v>
      </c>
      <c r="C8" s="825" t="s">
        <v>130</v>
      </c>
      <c r="D8" s="813" t="s">
        <v>131</v>
      </c>
      <c r="E8" s="459">
        <v>3329.9340000000002</v>
      </c>
      <c r="F8" s="814">
        <v>45241</v>
      </c>
      <c r="G8" s="826">
        <v>45423</v>
      </c>
      <c r="H8" s="827">
        <v>45286</v>
      </c>
      <c r="I8" s="468">
        <v>6</v>
      </c>
      <c r="J8" s="459">
        <f t="shared" si="1"/>
        <v>554.98900000000003</v>
      </c>
      <c r="K8" s="484">
        <v>0</v>
      </c>
      <c r="L8" s="475">
        <v>1109.98</v>
      </c>
      <c r="M8" s="475">
        <v>1664.97</v>
      </c>
      <c r="N8" s="475">
        <v>2219.96</v>
      </c>
      <c r="O8" s="485">
        <f t="shared" si="0"/>
        <v>2774.9450000000002</v>
      </c>
      <c r="P8" s="828" t="s">
        <v>336</v>
      </c>
      <c r="Q8" s="619">
        <v>2774945</v>
      </c>
      <c r="R8" s="644">
        <f t="shared" si="5"/>
        <v>2774.9450000000002</v>
      </c>
      <c r="S8" s="790"/>
      <c r="T8" s="790"/>
      <c r="U8" s="790"/>
      <c r="V8" s="795">
        <v>0</v>
      </c>
      <c r="W8" s="795">
        <v>0</v>
      </c>
      <c r="X8" s="795">
        <v>0</v>
      </c>
      <c r="Y8" s="795">
        <v>0</v>
      </c>
      <c r="Z8" s="795">
        <v>0</v>
      </c>
      <c r="AA8" s="795">
        <v>0</v>
      </c>
      <c r="AB8" s="795"/>
      <c r="AC8" s="795">
        <v>0</v>
      </c>
      <c r="AD8" s="795">
        <v>554.98900000000003</v>
      </c>
      <c r="AE8" s="465">
        <v>554.98900000000003</v>
      </c>
      <c r="AF8" s="465">
        <v>554.98900000000003</v>
      </c>
      <c r="AG8" s="465">
        <v>554.98900000000003</v>
      </c>
      <c r="AH8" s="466">
        <v>554.98900000000003</v>
      </c>
      <c r="AI8" s="466">
        <v>554.98900000000003</v>
      </c>
      <c r="AJ8" s="466">
        <v>554.98900000000003</v>
      </c>
      <c r="AK8" s="467"/>
      <c r="AL8" s="467"/>
      <c r="AM8" s="467"/>
      <c r="AN8" s="467"/>
      <c r="AO8" s="467"/>
      <c r="AP8" s="467"/>
      <c r="AQ8" s="823">
        <f t="shared" si="2"/>
        <v>3329.9340000000002</v>
      </c>
      <c r="AR8" s="646">
        <f t="shared" si="3"/>
        <v>3329.9340000000002</v>
      </c>
      <c r="AS8" s="797">
        <f t="shared" si="4"/>
        <v>0</v>
      </c>
      <c r="AT8" s="816"/>
      <c r="AU8" s="816"/>
      <c r="AV8" s="798" t="s">
        <v>368</v>
      </c>
      <c r="AW8" s="818" t="s">
        <v>336</v>
      </c>
    </row>
    <row r="9" spans="2:56" x14ac:dyDescent="0.25">
      <c r="B9" s="822" t="s">
        <v>281</v>
      </c>
      <c r="C9" s="813" t="s">
        <v>130</v>
      </c>
      <c r="D9" s="813" t="s">
        <v>131</v>
      </c>
      <c r="E9" s="459">
        <v>722.42100000000005</v>
      </c>
      <c r="F9" s="814">
        <v>45241</v>
      </c>
      <c r="G9" s="814">
        <v>45417</v>
      </c>
      <c r="H9" s="814">
        <v>45237</v>
      </c>
      <c r="I9" s="468">
        <v>6</v>
      </c>
      <c r="J9" s="459">
        <f t="shared" si="1"/>
        <v>120.40350000000001</v>
      </c>
      <c r="K9" s="484">
        <v>120.4</v>
      </c>
      <c r="L9" s="463">
        <v>240.81</v>
      </c>
      <c r="M9" s="463">
        <v>361.21</v>
      </c>
      <c r="N9" s="463">
        <v>481.61</v>
      </c>
      <c r="O9" s="486">
        <f t="shared" si="0"/>
        <v>481.61399999999998</v>
      </c>
      <c r="P9" s="820" t="s">
        <v>337</v>
      </c>
      <c r="Q9" s="619">
        <v>481614</v>
      </c>
      <c r="R9" s="644">
        <f t="shared" si="5"/>
        <v>481.61399999999998</v>
      </c>
      <c r="S9" s="790"/>
      <c r="T9" s="790"/>
      <c r="U9" s="790"/>
      <c r="V9" s="795">
        <v>0</v>
      </c>
      <c r="W9" s="795">
        <v>0</v>
      </c>
      <c r="X9" s="795">
        <v>0</v>
      </c>
      <c r="Y9" s="795">
        <v>0</v>
      </c>
      <c r="Z9" s="795">
        <v>0</v>
      </c>
      <c r="AA9" s="795">
        <v>0</v>
      </c>
      <c r="AB9" s="795">
        <v>0</v>
      </c>
      <c r="AC9" s="795">
        <v>120.40350000000001</v>
      </c>
      <c r="AD9" s="795">
        <v>120.40350000000001</v>
      </c>
      <c r="AE9" s="465">
        <v>120.40350000000001</v>
      </c>
      <c r="AF9" s="465">
        <v>120.40350000000001</v>
      </c>
      <c r="AG9" s="465">
        <v>120.40350000000001</v>
      </c>
      <c r="AH9" s="466">
        <v>120.40350000000001</v>
      </c>
      <c r="AI9" s="466">
        <v>0</v>
      </c>
      <c r="AJ9" s="466"/>
      <c r="AK9" s="467"/>
      <c r="AL9" s="467"/>
      <c r="AM9" s="467"/>
      <c r="AN9" s="467"/>
      <c r="AO9" s="467"/>
      <c r="AP9" s="467"/>
      <c r="AQ9" s="823">
        <f t="shared" si="2"/>
        <v>481.61400000000003</v>
      </c>
      <c r="AR9" s="646">
        <f t="shared" si="3"/>
        <v>722.42100000000005</v>
      </c>
      <c r="AS9" s="797">
        <f t="shared" si="4"/>
        <v>0</v>
      </c>
      <c r="AT9" s="816"/>
      <c r="AU9" s="816"/>
      <c r="AV9" s="798" t="s">
        <v>367</v>
      </c>
      <c r="AW9" s="821" t="s">
        <v>337</v>
      </c>
    </row>
    <row r="10" spans="2:56" x14ac:dyDescent="0.25">
      <c r="B10" s="822" t="s">
        <v>282</v>
      </c>
      <c r="C10" s="813" t="s">
        <v>130</v>
      </c>
      <c r="D10" s="813" t="s">
        <v>131</v>
      </c>
      <c r="E10" s="459">
        <v>8885.8369999999995</v>
      </c>
      <c r="F10" s="814">
        <v>45241</v>
      </c>
      <c r="G10" s="814">
        <v>45423</v>
      </c>
      <c r="H10" s="814">
        <v>45275</v>
      </c>
      <c r="I10" s="468">
        <v>6</v>
      </c>
      <c r="J10" s="459">
        <f t="shared" si="1"/>
        <v>1480.9728333333333</v>
      </c>
      <c r="K10" s="463">
        <v>1480.97</v>
      </c>
      <c r="L10" s="463">
        <v>2961.95</v>
      </c>
      <c r="M10" s="463">
        <v>4442.92</v>
      </c>
      <c r="N10" s="463">
        <v>5923.89</v>
      </c>
      <c r="O10" s="486">
        <f t="shared" si="0"/>
        <v>7404.8641666666663</v>
      </c>
      <c r="P10" s="820" t="s">
        <v>338</v>
      </c>
      <c r="Q10" s="619">
        <v>7404864.166666666</v>
      </c>
      <c r="R10" s="644">
        <f t="shared" si="5"/>
        <v>7404.8641666666663</v>
      </c>
      <c r="S10" s="790"/>
      <c r="T10" s="790"/>
      <c r="U10" s="790"/>
      <c r="V10" s="829">
        <v>0</v>
      </c>
      <c r="W10" s="829">
        <v>0</v>
      </c>
      <c r="X10" s="829">
        <v>0</v>
      </c>
      <c r="Y10" s="829">
        <v>0</v>
      </c>
      <c r="Z10" s="795">
        <v>0</v>
      </c>
      <c r="AA10" s="795">
        <v>0</v>
      </c>
      <c r="AB10" s="795">
        <v>0</v>
      </c>
      <c r="AC10" s="795">
        <v>0</v>
      </c>
      <c r="AD10" s="795">
        <v>1480.9728333333333</v>
      </c>
      <c r="AE10" s="465">
        <v>1480.9728333333333</v>
      </c>
      <c r="AF10" s="465">
        <v>1480.9728333333333</v>
      </c>
      <c r="AG10" s="465">
        <v>1480.9728333333333</v>
      </c>
      <c r="AH10" s="466">
        <v>1480.9728333333333</v>
      </c>
      <c r="AI10" s="466">
        <v>1480.9728333333333</v>
      </c>
      <c r="AJ10" s="466">
        <v>740.48641666666663</v>
      </c>
      <c r="AK10" s="467"/>
      <c r="AL10" s="467"/>
      <c r="AM10" s="467"/>
      <c r="AN10" s="467"/>
      <c r="AO10" s="467"/>
      <c r="AP10" s="467"/>
      <c r="AQ10" s="823">
        <f t="shared" si="2"/>
        <v>8145.3505833333329</v>
      </c>
      <c r="AR10" s="465">
        <f t="shared" si="3"/>
        <v>8885.8369999999995</v>
      </c>
      <c r="AS10" s="797">
        <v>0</v>
      </c>
      <c r="AT10" s="816"/>
      <c r="AU10" s="816"/>
      <c r="AV10" s="798" t="s">
        <v>369</v>
      </c>
      <c r="AW10" s="821" t="s">
        <v>338</v>
      </c>
    </row>
    <row r="11" spans="2:56" x14ac:dyDescent="0.25">
      <c r="B11" s="822" t="s">
        <v>283</v>
      </c>
      <c r="C11" s="813" t="s">
        <v>130</v>
      </c>
      <c r="D11" s="813" t="s">
        <v>131</v>
      </c>
      <c r="E11" s="459">
        <v>4850.9979999999996</v>
      </c>
      <c r="F11" s="814">
        <v>45241</v>
      </c>
      <c r="G11" s="814">
        <v>45423</v>
      </c>
      <c r="H11" s="814">
        <v>45275</v>
      </c>
      <c r="I11" s="468">
        <v>6</v>
      </c>
      <c r="J11" s="459">
        <f t="shared" si="1"/>
        <v>808.4996666666666</v>
      </c>
      <c r="K11" s="463">
        <v>808.5</v>
      </c>
      <c r="L11" s="463">
        <v>1617</v>
      </c>
      <c r="M11" s="463">
        <v>2425.5</v>
      </c>
      <c r="N11" s="463">
        <v>3234</v>
      </c>
      <c r="O11" s="486">
        <f t="shared" si="0"/>
        <v>4042.498333333333</v>
      </c>
      <c r="P11" s="820" t="s">
        <v>339</v>
      </c>
      <c r="Q11" s="619">
        <v>4042498.333333333</v>
      </c>
      <c r="R11" s="644">
        <f>+Q11/1000</f>
        <v>4042.498333333333</v>
      </c>
      <c r="S11" s="790"/>
      <c r="T11" s="790"/>
      <c r="U11" s="790"/>
      <c r="V11" s="829">
        <v>0</v>
      </c>
      <c r="W11" s="829">
        <v>0</v>
      </c>
      <c r="X11" s="829">
        <v>0</v>
      </c>
      <c r="Y11" s="829">
        <v>0</v>
      </c>
      <c r="Z11" s="795">
        <v>0</v>
      </c>
      <c r="AA11" s="795">
        <v>0</v>
      </c>
      <c r="AB11" s="795">
        <v>0</v>
      </c>
      <c r="AC11" s="795">
        <v>0</v>
      </c>
      <c r="AD11" s="795">
        <v>404.25</v>
      </c>
      <c r="AE11" s="465">
        <v>808.5</v>
      </c>
      <c r="AF11" s="465">
        <v>808.5</v>
      </c>
      <c r="AG11" s="465">
        <v>808.5</v>
      </c>
      <c r="AH11" s="466">
        <v>808.5</v>
      </c>
      <c r="AI11" s="466">
        <v>808.5</v>
      </c>
      <c r="AJ11" s="466">
        <v>404.2498333333333</v>
      </c>
      <c r="AK11" s="467"/>
      <c r="AL11" s="467"/>
      <c r="AM11" s="467"/>
      <c r="AN11" s="467"/>
      <c r="AO11" s="467"/>
      <c r="AP11" s="467"/>
      <c r="AQ11" s="823">
        <f t="shared" si="2"/>
        <v>4446.7498333333333</v>
      </c>
      <c r="AR11" s="465">
        <f>V11+W11+X11+Y11+Z11+AA11+AB11+AC11+AD11+AE11+AF11+AG11+AH11+AI11+AJ11</f>
        <v>4850.9998333333333</v>
      </c>
      <c r="AS11" s="797">
        <f>E11-AR11</f>
        <v>-1.8333333337068325E-3</v>
      </c>
      <c r="AT11" s="816"/>
      <c r="AU11" s="816"/>
      <c r="AV11" s="798" t="s">
        <v>369</v>
      </c>
      <c r="AW11" s="710" t="s">
        <v>339</v>
      </c>
    </row>
    <row r="12" spans="2:56" x14ac:dyDescent="0.25">
      <c r="B12" s="822" t="s">
        <v>370</v>
      </c>
      <c r="C12" s="813" t="s">
        <v>130</v>
      </c>
      <c r="D12" s="813" t="s">
        <v>131</v>
      </c>
      <c r="E12" s="459">
        <v>4446.7470000000003</v>
      </c>
      <c r="F12" s="814">
        <v>45423</v>
      </c>
      <c r="G12" s="814">
        <v>45607</v>
      </c>
      <c r="H12" s="814">
        <v>45427</v>
      </c>
      <c r="I12" s="468">
        <v>6</v>
      </c>
      <c r="J12" s="459">
        <f t="shared" si="1"/>
        <v>741.12450000000001</v>
      </c>
      <c r="K12" s="463">
        <v>0</v>
      </c>
      <c r="L12" s="463">
        <v>0</v>
      </c>
      <c r="M12" s="463">
        <v>0</v>
      </c>
      <c r="N12" s="463">
        <v>0</v>
      </c>
      <c r="O12" s="830">
        <f>+R12</f>
        <v>370.56225000000001</v>
      </c>
      <c r="P12" s="831" t="s">
        <v>372</v>
      </c>
      <c r="Q12" s="715">
        <v>370562.25</v>
      </c>
      <c r="R12" s="620">
        <f>+Q12/1000</f>
        <v>370.56225000000001</v>
      </c>
      <c r="S12" s="790"/>
      <c r="T12" s="832"/>
      <c r="U12" s="621"/>
      <c r="V12" s="829">
        <v>0</v>
      </c>
      <c r="W12" s="829">
        <v>0</v>
      </c>
      <c r="X12" s="829">
        <v>0</v>
      </c>
      <c r="Y12" s="829">
        <v>0</v>
      </c>
      <c r="Z12" s="795">
        <v>0</v>
      </c>
      <c r="AA12" s="829">
        <v>0</v>
      </c>
      <c r="AB12" s="829">
        <v>0</v>
      </c>
      <c r="AC12" s="829">
        <v>0</v>
      </c>
      <c r="AD12" s="829">
        <v>0</v>
      </c>
      <c r="AE12" s="465">
        <v>0</v>
      </c>
      <c r="AF12" s="465">
        <v>0</v>
      </c>
      <c r="AG12" s="465">
        <v>0</v>
      </c>
      <c r="AH12" s="466">
        <v>0</v>
      </c>
      <c r="AI12" s="466">
        <v>370.56</v>
      </c>
      <c r="AJ12" s="466">
        <v>741.12675000000013</v>
      </c>
      <c r="AK12" s="466">
        <v>741.12675000000013</v>
      </c>
      <c r="AL12" s="466">
        <v>741.12675000000013</v>
      </c>
      <c r="AM12" s="467">
        <f>+AL12</f>
        <v>741.12675000000013</v>
      </c>
      <c r="AN12" s="467"/>
      <c r="AO12" s="467"/>
      <c r="AP12" s="467"/>
      <c r="AQ12" s="806">
        <f t="shared" si="2"/>
        <v>3335.0670000000009</v>
      </c>
      <c r="AR12" s="807">
        <f>SUM(AE12:AP12)</f>
        <v>3335.0670000000009</v>
      </c>
      <c r="AS12" s="808">
        <f>E12-AR12</f>
        <v>1111.6799999999994</v>
      </c>
      <c r="AT12" s="809"/>
      <c r="AU12" s="809"/>
      <c r="AV12" s="810" t="s">
        <v>371</v>
      </c>
      <c r="AW12" s="831" t="s">
        <v>372</v>
      </c>
    </row>
    <row r="13" spans="2:56" x14ac:dyDescent="0.25">
      <c r="B13" s="822" t="s">
        <v>373</v>
      </c>
      <c r="C13" s="813" t="s">
        <v>130</v>
      </c>
      <c r="D13" s="813" t="s">
        <v>131</v>
      </c>
      <c r="E13" s="459">
        <v>662.21699999999998</v>
      </c>
      <c r="F13" s="814">
        <v>45423</v>
      </c>
      <c r="G13" s="814">
        <v>45607</v>
      </c>
      <c r="H13" s="814">
        <v>45427</v>
      </c>
      <c r="I13" s="468">
        <v>6</v>
      </c>
      <c r="J13" s="459">
        <f t="shared" si="1"/>
        <v>110.3695</v>
      </c>
      <c r="K13" s="463">
        <v>0</v>
      </c>
      <c r="L13" s="463">
        <v>0</v>
      </c>
      <c r="M13" s="463">
        <v>0</v>
      </c>
      <c r="N13" s="463">
        <v>0</v>
      </c>
      <c r="O13" s="830">
        <f>+R13</f>
        <v>55.184750000000001</v>
      </c>
      <c r="P13" s="818" t="s">
        <v>374</v>
      </c>
      <c r="Q13" s="715">
        <v>55184.75</v>
      </c>
      <c r="R13" s="620">
        <f>+Q13/1000</f>
        <v>55.184750000000001</v>
      </c>
      <c r="S13" s="790"/>
      <c r="T13" s="832"/>
      <c r="U13" s="621"/>
      <c r="V13" s="829">
        <v>0</v>
      </c>
      <c r="W13" s="829">
        <v>0</v>
      </c>
      <c r="X13" s="829">
        <v>0</v>
      </c>
      <c r="Y13" s="829">
        <v>0</v>
      </c>
      <c r="Z13" s="795">
        <v>0</v>
      </c>
      <c r="AA13" s="829">
        <v>0</v>
      </c>
      <c r="AB13" s="829">
        <v>0</v>
      </c>
      <c r="AC13" s="829">
        <v>0</v>
      </c>
      <c r="AD13" s="829">
        <v>0</v>
      </c>
      <c r="AE13" s="465">
        <v>0</v>
      </c>
      <c r="AF13" s="465">
        <v>0</v>
      </c>
      <c r="AG13" s="465">
        <v>0</v>
      </c>
      <c r="AH13" s="466">
        <v>0</v>
      </c>
      <c r="AI13" s="466">
        <v>55.18</v>
      </c>
      <c r="AJ13" s="466">
        <v>110.3695</v>
      </c>
      <c r="AK13" s="466">
        <v>110.3695</v>
      </c>
      <c r="AL13" s="466">
        <v>110.3695</v>
      </c>
      <c r="AM13" s="467">
        <f>+AL13</f>
        <v>110.3695</v>
      </c>
      <c r="AN13" s="467"/>
      <c r="AO13" s="467"/>
      <c r="AP13" s="467"/>
      <c r="AQ13" s="806">
        <f t="shared" si="2"/>
        <v>496.65800000000002</v>
      </c>
      <c r="AR13" s="807">
        <f>SUM(AE13:AP13)</f>
        <v>496.65800000000002</v>
      </c>
      <c r="AS13" s="808">
        <f>E13-AR13</f>
        <v>165.55899999999997</v>
      </c>
      <c r="AT13" s="809"/>
      <c r="AU13" s="809"/>
      <c r="AV13" s="810" t="s">
        <v>371</v>
      </c>
      <c r="AW13" s="818" t="s">
        <v>374</v>
      </c>
    </row>
    <row r="14" spans="2:56" x14ac:dyDescent="0.25">
      <c r="B14" s="822" t="s">
        <v>375</v>
      </c>
      <c r="C14" s="813" t="s">
        <v>130</v>
      </c>
      <c r="D14" s="813" t="s">
        <v>131</v>
      </c>
      <c r="E14" s="459">
        <v>644.69399999999996</v>
      </c>
      <c r="F14" s="814">
        <v>45423</v>
      </c>
      <c r="G14" s="814">
        <v>45607</v>
      </c>
      <c r="H14" s="814">
        <v>45427</v>
      </c>
      <c r="I14" s="468">
        <v>6</v>
      </c>
      <c r="J14" s="459">
        <f t="shared" si="1"/>
        <v>107.449</v>
      </c>
      <c r="K14" s="475">
        <v>0</v>
      </c>
      <c r="L14" s="475">
        <v>0</v>
      </c>
      <c r="M14" s="475">
        <v>0</v>
      </c>
      <c r="N14" s="475">
        <v>0</v>
      </c>
      <c r="O14" s="476">
        <f>+R14</f>
        <v>53.724499999999999</v>
      </c>
      <c r="P14" s="833" t="s">
        <v>376</v>
      </c>
      <c r="Q14" s="834">
        <v>53724.5</v>
      </c>
      <c r="R14" s="835">
        <f>+Q14/1000</f>
        <v>53.724499999999999</v>
      </c>
      <c r="S14" s="790"/>
      <c r="T14" s="832"/>
      <c r="U14" s="621"/>
      <c r="V14" s="829">
        <v>0</v>
      </c>
      <c r="W14" s="829">
        <v>0</v>
      </c>
      <c r="X14" s="829">
        <v>0</v>
      </c>
      <c r="Y14" s="829">
        <v>0</v>
      </c>
      <c r="Z14" s="795">
        <v>0</v>
      </c>
      <c r="AA14" s="829">
        <v>0</v>
      </c>
      <c r="AB14" s="829">
        <v>0</v>
      </c>
      <c r="AC14" s="829">
        <v>0</v>
      </c>
      <c r="AD14" s="829">
        <v>0</v>
      </c>
      <c r="AE14" s="465">
        <v>0</v>
      </c>
      <c r="AF14" s="465">
        <v>0</v>
      </c>
      <c r="AG14" s="465">
        <v>0</v>
      </c>
      <c r="AH14" s="466">
        <v>0</v>
      </c>
      <c r="AI14" s="466">
        <v>53.72</v>
      </c>
      <c r="AJ14" s="836">
        <v>107.44</v>
      </c>
      <c r="AK14" s="466">
        <v>107.44</v>
      </c>
      <c r="AL14" s="466">
        <v>107.44</v>
      </c>
      <c r="AM14" s="837">
        <f>+AL14</f>
        <v>107.44</v>
      </c>
      <c r="AN14" s="837"/>
      <c r="AO14" s="837"/>
      <c r="AP14" s="837"/>
      <c r="AQ14" s="806">
        <f t="shared" si="2"/>
        <v>483.48</v>
      </c>
      <c r="AR14" s="807">
        <f>SUM(AE14:AP14)</f>
        <v>483.48</v>
      </c>
      <c r="AS14" s="808">
        <f>E14-AR14</f>
        <v>161.21399999999994</v>
      </c>
      <c r="AT14" s="809"/>
      <c r="AU14" s="809"/>
      <c r="AV14" s="810" t="s">
        <v>371</v>
      </c>
      <c r="AW14" s="818" t="s">
        <v>376</v>
      </c>
    </row>
    <row r="15" spans="2:56" x14ac:dyDescent="0.25">
      <c r="B15" s="838" t="s">
        <v>595</v>
      </c>
      <c r="C15" s="825" t="s">
        <v>130</v>
      </c>
      <c r="D15" s="825" t="s">
        <v>131</v>
      </c>
      <c r="E15" s="612">
        <v>11209.657999999999</v>
      </c>
      <c r="F15" s="827">
        <v>45423</v>
      </c>
      <c r="G15" s="827">
        <v>45607</v>
      </c>
      <c r="H15" s="839" t="s">
        <v>604</v>
      </c>
      <c r="I15" s="840">
        <v>6</v>
      </c>
      <c r="J15" s="612">
        <f>+E15/I15</f>
        <v>1868.2763333333332</v>
      </c>
      <c r="K15" s="475"/>
      <c r="L15" s="475"/>
      <c r="M15" s="475"/>
      <c r="N15" s="475"/>
      <c r="O15" s="841"/>
      <c r="P15" s="842"/>
      <c r="Q15" s="843"/>
      <c r="R15" s="844"/>
      <c r="S15" s="790"/>
      <c r="T15" s="832"/>
      <c r="U15" s="621"/>
      <c r="V15" s="829"/>
      <c r="W15" s="829"/>
      <c r="X15" s="829"/>
      <c r="Y15" s="829"/>
      <c r="Z15" s="795"/>
      <c r="AA15" s="829"/>
      <c r="AB15" s="829"/>
      <c r="AC15" s="829"/>
      <c r="AD15" s="829"/>
      <c r="AE15" s="465"/>
      <c r="AF15" s="465"/>
      <c r="AG15" s="465"/>
      <c r="AH15" s="466"/>
      <c r="AI15" s="466"/>
      <c r="AJ15" s="466"/>
      <c r="AK15" s="466">
        <v>934.13816666666662</v>
      </c>
      <c r="AL15" s="466">
        <v>1868.2763333333332</v>
      </c>
      <c r="AM15" s="837">
        <f>+AL15</f>
        <v>1868.2763333333332</v>
      </c>
      <c r="AN15" s="837"/>
      <c r="AO15" s="837"/>
      <c r="AP15" s="837"/>
      <c r="AQ15" s="806">
        <f t="shared" si="2"/>
        <v>4670.6908333333331</v>
      </c>
      <c r="AR15" s="807">
        <f>SUM(AE15:AP15)</f>
        <v>4670.6908333333331</v>
      </c>
      <c r="AS15" s="806">
        <f t="shared" ref="AS15:AS16" si="6">E15-AR15</f>
        <v>6538.9671666666663</v>
      </c>
      <c r="AT15" s="809"/>
      <c r="AU15" s="809"/>
      <c r="AV15" s="845" t="s">
        <v>605</v>
      </c>
      <c r="AW15" s="818" t="s">
        <v>606</v>
      </c>
    </row>
    <row r="16" spans="2:56" ht="15.75" thickBot="1" x14ac:dyDescent="0.3">
      <c r="B16" s="846" t="s">
        <v>595</v>
      </c>
      <c r="C16" s="813" t="s">
        <v>130</v>
      </c>
      <c r="D16" s="813" t="s">
        <v>131</v>
      </c>
      <c r="E16" s="544">
        <v>2789.98</v>
      </c>
      <c r="F16" s="814">
        <v>45439</v>
      </c>
      <c r="G16" s="814">
        <v>45607</v>
      </c>
      <c r="H16" s="847" t="s">
        <v>604</v>
      </c>
      <c r="I16" s="848">
        <v>6</v>
      </c>
      <c r="J16" s="544">
        <f>+E16/I16</f>
        <v>464.99666666666667</v>
      </c>
      <c r="K16" s="475"/>
      <c r="L16" s="475"/>
      <c r="M16" s="475"/>
      <c r="N16" s="475"/>
      <c r="O16" s="841"/>
      <c r="P16" s="842"/>
      <c r="Q16" s="843"/>
      <c r="R16" s="844"/>
      <c r="S16" s="790"/>
      <c r="T16" s="832"/>
      <c r="U16" s="621"/>
      <c r="V16" s="829"/>
      <c r="W16" s="829"/>
      <c r="X16" s="829"/>
      <c r="Y16" s="829"/>
      <c r="Z16" s="795"/>
      <c r="AA16" s="829"/>
      <c r="AB16" s="829"/>
      <c r="AC16" s="829"/>
      <c r="AD16" s="829"/>
      <c r="AE16" s="465"/>
      <c r="AF16" s="465"/>
      <c r="AG16" s="465"/>
      <c r="AH16" s="466"/>
      <c r="AI16" s="466"/>
      <c r="AJ16" s="466"/>
      <c r="AK16" s="466">
        <v>232.49833333333333</v>
      </c>
      <c r="AL16" s="837">
        <v>464.99666666666667</v>
      </c>
      <c r="AM16" s="837">
        <f>+AL16</f>
        <v>464.99666666666667</v>
      </c>
      <c r="AN16" s="837"/>
      <c r="AO16" s="837"/>
      <c r="AP16" s="837"/>
      <c r="AQ16" s="806">
        <f t="shared" si="2"/>
        <v>1162.4916666666668</v>
      </c>
      <c r="AR16" s="807">
        <f t="shared" ref="AR16" si="7">SUM(AE16:AP16)</f>
        <v>1162.4916666666668</v>
      </c>
      <c r="AS16" s="806">
        <f t="shared" si="6"/>
        <v>1627.4883333333332</v>
      </c>
      <c r="AT16" s="809"/>
      <c r="AU16" s="809"/>
      <c r="AV16" s="845" t="s">
        <v>605</v>
      </c>
      <c r="AW16" s="818" t="s">
        <v>607</v>
      </c>
    </row>
    <row r="17" spans="2:53" ht="15.75" thickBot="1" x14ac:dyDescent="0.3">
      <c r="B17" s="487"/>
      <c r="C17" s="849"/>
      <c r="D17" s="849"/>
      <c r="E17" s="850" t="s">
        <v>20</v>
      </c>
      <c r="F17" s="850"/>
      <c r="G17" s="850"/>
      <c r="H17" s="850"/>
      <c r="I17" s="850"/>
      <c r="J17" s="850"/>
      <c r="K17" s="490">
        <f>SUM(K3:K14)</f>
        <v>5329.3327499999996</v>
      </c>
      <c r="L17" s="490">
        <f>SUM(L3:L14)</f>
        <v>11768.65</v>
      </c>
      <c r="M17" s="490">
        <f>SUM(M3:M14)</f>
        <v>17582.079999999998</v>
      </c>
      <c r="N17" s="490">
        <f>SUM(N3:N14)</f>
        <v>23549.690000000002</v>
      </c>
      <c r="O17" s="491">
        <f>SUM(O3:O14)</f>
        <v>28208.532416666665</v>
      </c>
      <c r="P17" s="668"/>
      <c r="Q17" s="669"/>
      <c r="R17" s="670"/>
      <c r="S17" s="671"/>
      <c r="T17" s="672"/>
      <c r="U17" s="669"/>
      <c r="V17" s="851">
        <f t="shared" ref="V17:AJ17" si="8">SUM(V3:V14)</f>
        <v>1180.73</v>
      </c>
      <c r="W17" s="851">
        <f t="shared" si="8"/>
        <v>1180.73</v>
      </c>
      <c r="X17" s="851">
        <f t="shared" si="8"/>
        <v>1180.73</v>
      </c>
      <c r="Y17" s="851">
        <f t="shared" si="8"/>
        <v>1180.73</v>
      </c>
      <c r="Z17" s="851">
        <f t="shared" si="8"/>
        <v>1251.6300000000001</v>
      </c>
      <c r="AA17" s="851">
        <f t="shared" si="8"/>
        <v>1180.73</v>
      </c>
      <c r="AB17" s="851">
        <f t="shared" si="8"/>
        <v>1251.6200000000001</v>
      </c>
      <c r="AC17" s="851">
        <f t="shared" si="8"/>
        <v>3039.8576666666668</v>
      </c>
      <c r="AD17" s="851">
        <f t="shared" si="8"/>
        <v>5480.0694999999996</v>
      </c>
      <c r="AE17" s="492">
        <f>SUM(AE3:AE14)</f>
        <v>5884.3194999999996</v>
      </c>
      <c r="AF17" s="492">
        <f>SUM(AF3:AF14)</f>
        <v>5884.3294999999998</v>
      </c>
      <c r="AG17" s="492">
        <f t="shared" si="8"/>
        <v>5813.4295000000002</v>
      </c>
      <c r="AH17" s="492">
        <f t="shared" si="8"/>
        <v>5967.61175</v>
      </c>
      <c r="AI17" s="493">
        <f t="shared" si="8"/>
        <v>4658.8318333333345</v>
      </c>
      <c r="AJ17" s="493">
        <f t="shared" si="8"/>
        <v>3993.5715000000005</v>
      </c>
      <c r="AK17" s="807">
        <f>SUM(AK3:AK16)</f>
        <v>3460.4827500000001</v>
      </c>
      <c r="AL17" s="807">
        <f>SUM(AL3:AL16)</f>
        <v>4627.1192500000006</v>
      </c>
      <c r="AM17" s="807">
        <f>SUM(AM3:AM16)</f>
        <v>4627.1192500000006</v>
      </c>
      <c r="AN17" s="494"/>
      <c r="AO17" s="494"/>
      <c r="AP17" s="494"/>
      <c r="AQ17" s="673">
        <f>SUM(AQ3:AQ16)</f>
        <v>44916.814833333345</v>
      </c>
      <c r="AR17" s="674">
        <f>SUM(AR3:AR16)</f>
        <v>60548.166583333339</v>
      </c>
      <c r="AS17" s="852">
        <f>SUM(AS3:AS16)</f>
        <v>17614.41441666667</v>
      </c>
      <c r="AT17" s="853">
        <f>+G53</f>
        <v>17614.400000000001</v>
      </c>
      <c r="AU17" s="854">
        <f>+AT17-AS17</f>
        <v>-1.4416666668694234E-2</v>
      </c>
      <c r="AV17" s="675"/>
    </row>
    <row r="18" spans="2:53" ht="16.5" customHeight="1" thickBot="1" x14ac:dyDescent="0.3">
      <c r="B18" s="855" t="s">
        <v>10</v>
      </c>
      <c r="C18" s="856"/>
      <c r="D18" s="856"/>
      <c r="E18" s="856"/>
      <c r="F18" s="856"/>
      <c r="G18" s="856"/>
      <c r="H18" s="856"/>
      <c r="I18" s="849"/>
      <c r="J18" s="857"/>
      <c r="K18" s="856">
        <f>K17</f>
        <v>5329.3327499999996</v>
      </c>
      <c r="L18" s="856">
        <f>L17-K17</f>
        <v>6439.3172500000001</v>
      </c>
      <c r="M18" s="856">
        <f>M17-L17</f>
        <v>5813.4299999999985</v>
      </c>
      <c r="N18" s="856">
        <f>N17-M17</f>
        <v>5967.6100000000042</v>
      </c>
      <c r="O18" s="856">
        <f>O17-N17</f>
        <v>4658.8424166666628</v>
      </c>
      <c r="P18" s="856"/>
      <c r="Q18" s="856">
        <f>SUM(Q3:Q11)</f>
        <v>27587280.916666668</v>
      </c>
      <c r="R18" s="856">
        <f>SUM(R3:R14)</f>
        <v>28066.752416666666</v>
      </c>
      <c r="S18" s="856"/>
      <c r="T18" s="856">
        <f>SUM(R6:R14)</f>
        <v>21854.729666666666</v>
      </c>
      <c r="U18" s="856" t="s">
        <v>640</v>
      </c>
      <c r="V18" s="856"/>
      <c r="W18" s="856"/>
      <c r="X18" s="856"/>
      <c r="Y18" s="856"/>
      <c r="Z18" s="856"/>
      <c r="AA18" s="856"/>
      <c r="AB18" s="856"/>
      <c r="AC18" s="856"/>
      <c r="AD18" s="856"/>
      <c r="AE18" s="856"/>
      <c r="AF18" s="790"/>
      <c r="AG18" s="832"/>
      <c r="AH18" s="790"/>
      <c r="AI18" s="790"/>
      <c r="AJ18" s="790"/>
      <c r="AK18" s="790"/>
      <c r="AL18" s="790"/>
      <c r="AM18" s="790"/>
      <c r="AN18" s="790"/>
      <c r="AO18" s="790"/>
      <c r="AP18" s="790"/>
      <c r="AQ18" s="858"/>
      <c r="AR18" s="790"/>
      <c r="AS18" s="790"/>
      <c r="AT18" s="790" t="s">
        <v>20</v>
      </c>
      <c r="AU18" s="859"/>
      <c r="AV18" s="860"/>
      <c r="BA18" s="713"/>
    </row>
    <row r="19" spans="2:53" ht="24" customHeight="1" thickBot="1" x14ac:dyDescent="0.3">
      <c r="B19" s="861" t="s">
        <v>641</v>
      </c>
      <c r="C19" s="862"/>
      <c r="D19" s="862"/>
      <c r="E19" s="863"/>
      <c r="F19" s="862"/>
      <c r="G19" s="862"/>
      <c r="H19" s="862"/>
      <c r="I19" s="864"/>
      <c r="J19" s="865"/>
      <c r="K19" s="865"/>
      <c r="L19" s="865"/>
      <c r="M19" s="865"/>
      <c r="N19" s="865" t="s">
        <v>20</v>
      </c>
      <c r="O19" s="865"/>
      <c r="P19" s="865"/>
      <c r="Q19" s="865"/>
      <c r="R19" s="865"/>
      <c r="S19" s="865"/>
      <c r="T19" s="865">
        <f>+T18*1000</f>
        <v>21854729.666666668</v>
      </c>
      <c r="U19" s="865"/>
      <c r="V19" s="865"/>
      <c r="W19" s="865"/>
      <c r="X19" s="865"/>
      <c r="Y19" s="865"/>
      <c r="Z19" s="865"/>
      <c r="AA19" s="865"/>
      <c r="AB19" s="865"/>
      <c r="AC19" s="865"/>
      <c r="AD19" s="865"/>
      <c r="AE19" s="866">
        <f>SUM(AE5:AE14)</f>
        <v>4703.5895</v>
      </c>
      <c r="AF19" s="866">
        <f>SUM(AF5:AF14)</f>
        <v>4703.5895</v>
      </c>
      <c r="AG19" s="867">
        <f>SUM(AG6:AG14)</f>
        <v>4632.6995000000006</v>
      </c>
      <c r="AH19" s="866">
        <f>SUM(AH6:AH14)</f>
        <v>4632.6995000000006</v>
      </c>
      <c r="AI19" s="868">
        <f>SUM(AI8:AI14)</f>
        <v>3323.9218333333329</v>
      </c>
      <c r="AJ19" s="866">
        <f>SUM(AJ8:AJ14)</f>
        <v>2658.6614999999997</v>
      </c>
      <c r="AK19" s="866">
        <f>SUM(AK12:AK16)</f>
        <v>2125.5727500000003</v>
      </c>
      <c r="AL19" s="866">
        <f>+AL12+AL13+AL14+AL15+AL16</f>
        <v>3292.2092499999999</v>
      </c>
      <c r="AM19" s="866"/>
      <c r="AN19" s="866"/>
      <c r="AO19" s="866"/>
      <c r="AP19" s="866"/>
      <c r="AQ19" s="869"/>
      <c r="AR19" s="426"/>
      <c r="AS19" s="426"/>
      <c r="AT19" s="426"/>
      <c r="AU19" s="426"/>
      <c r="AV19" s="870"/>
      <c r="AW19" s="871" t="s">
        <v>642</v>
      </c>
      <c r="AX19" s="713"/>
    </row>
    <row r="20" spans="2:53" x14ac:dyDescent="0.25">
      <c r="T20" s="129"/>
      <c r="AL20" s="129"/>
      <c r="AQ20" s="403"/>
      <c r="AW20" s="129">
        <f>SUM(AE19:AL19)</f>
        <v>30072.943333333333</v>
      </c>
    </row>
    <row r="21" spans="2:53" x14ac:dyDescent="0.25">
      <c r="R21" s="129"/>
      <c r="AL21" s="129"/>
      <c r="AQ21" s="403"/>
      <c r="AV21" s="129"/>
      <c r="AW21" s="129"/>
    </row>
    <row r="22" spans="2:53" x14ac:dyDescent="0.25">
      <c r="AK22" s="872"/>
      <c r="AQ22" s="403"/>
      <c r="AX22" s="129"/>
    </row>
    <row r="23" spans="2:53" x14ac:dyDescent="0.25">
      <c r="C23" s="873"/>
      <c r="G23" s="31" t="s">
        <v>643</v>
      </c>
      <c r="Q23" s="129"/>
      <c r="AQ23" s="129"/>
      <c r="AV23" s="874"/>
      <c r="AX23" s="129"/>
    </row>
    <row r="24" spans="2:53" x14ac:dyDescent="0.25">
      <c r="C24" s="873"/>
      <c r="G24" s="875">
        <v>45292</v>
      </c>
      <c r="H24" s="875"/>
      <c r="I24" s="876"/>
      <c r="J24" s="877">
        <v>1180732.75</v>
      </c>
      <c r="K24" s="875"/>
      <c r="L24" s="875"/>
      <c r="M24" s="875"/>
      <c r="N24" s="875"/>
      <c r="O24" s="878">
        <v>1180732.75</v>
      </c>
      <c r="Q24" s="4"/>
      <c r="S24" s="713"/>
      <c r="AV24" s="879"/>
    </row>
    <row r="25" spans="2:53" x14ac:dyDescent="0.25">
      <c r="E25" s="713"/>
      <c r="G25" s="875">
        <v>45323</v>
      </c>
      <c r="H25" s="875"/>
      <c r="I25" s="876"/>
      <c r="J25" s="877">
        <v>1180732.75</v>
      </c>
      <c r="K25" s="875"/>
      <c r="L25" s="875"/>
      <c r="M25" s="875"/>
      <c r="N25" s="875"/>
      <c r="O25" s="878">
        <v>1180732.75</v>
      </c>
      <c r="Q25" s="4"/>
      <c r="S25" s="713"/>
      <c r="AV25" s="880"/>
    </row>
    <row r="26" spans="2:53" x14ac:dyDescent="0.25">
      <c r="E26" s="881"/>
      <c r="G26" s="875">
        <v>45352</v>
      </c>
      <c r="H26" s="875"/>
      <c r="I26" s="876"/>
      <c r="J26" s="877">
        <v>1180732.75</v>
      </c>
      <c r="K26" s="875"/>
      <c r="L26" s="875"/>
      <c r="M26" s="875"/>
      <c r="N26" s="875"/>
      <c r="O26" s="878">
        <v>1180732.75</v>
      </c>
      <c r="Q26" s="713"/>
      <c r="R26" s="713"/>
      <c r="AQ26" s="713"/>
      <c r="AV26" s="880"/>
    </row>
    <row r="27" spans="2:53" x14ac:dyDescent="0.25">
      <c r="G27" s="875">
        <v>45383</v>
      </c>
      <c r="H27" s="875"/>
      <c r="I27" s="876"/>
      <c r="J27" s="882">
        <v>1334912.25</v>
      </c>
      <c r="K27" s="875"/>
      <c r="L27" s="875"/>
      <c r="M27" s="875"/>
      <c r="N27" s="875"/>
      <c r="O27" s="883">
        <v>1334912.25</v>
      </c>
      <c r="P27" s="129"/>
      <c r="AF27" s="129"/>
      <c r="AQ27" s="713"/>
      <c r="AS27" s="129"/>
      <c r="AT27" s="129"/>
      <c r="AV27" s="879"/>
    </row>
    <row r="28" spans="2:53" x14ac:dyDescent="0.25">
      <c r="G28" s="875">
        <v>45413</v>
      </c>
      <c r="H28" s="875"/>
      <c r="I28" s="876"/>
      <c r="J28" s="882">
        <f>+J27</f>
        <v>1334912.25</v>
      </c>
      <c r="K28" s="884"/>
      <c r="L28" s="884"/>
      <c r="M28" s="884"/>
      <c r="N28" s="884"/>
      <c r="O28" s="885">
        <f>+O27</f>
        <v>1334912.25</v>
      </c>
      <c r="P28" s="129">
        <f>+O27+O28</f>
        <v>2669824.5</v>
      </c>
      <c r="AE28" s="129"/>
      <c r="AQ28" s="713"/>
      <c r="AV28" s="129"/>
    </row>
    <row r="29" spans="2:53" x14ac:dyDescent="0.25">
      <c r="G29" s="875">
        <v>45444</v>
      </c>
      <c r="H29" s="875"/>
      <c r="I29" s="876"/>
      <c r="J29" s="882">
        <f>+J28</f>
        <v>1334912.25</v>
      </c>
      <c r="K29" s="884"/>
      <c r="L29" s="884"/>
      <c r="M29" s="884"/>
      <c r="N29" s="884"/>
      <c r="O29" s="885"/>
      <c r="AQ29" s="129"/>
    </row>
    <row r="30" spans="2:53" x14ac:dyDescent="0.25">
      <c r="G30" s="875">
        <v>45474</v>
      </c>
      <c r="H30" s="875"/>
      <c r="I30" s="876"/>
      <c r="J30" s="882">
        <f>+J29</f>
        <v>1334912.25</v>
      </c>
      <c r="K30" s="884"/>
      <c r="L30" s="884"/>
      <c r="M30" s="884"/>
      <c r="N30" s="884"/>
      <c r="O30" s="885"/>
      <c r="AE30" s="129"/>
      <c r="AV30" s="129"/>
      <c r="AW30" s="129"/>
    </row>
    <row r="31" spans="2:53" x14ac:dyDescent="0.25">
      <c r="G31" s="875">
        <v>45505</v>
      </c>
      <c r="H31" s="875"/>
      <c r="I31" s="876"/>
      <c r="J31" s="882">
        <f>+J30</f>
        <v>1334912.25</v>
      </c>
      <c r="K31" s="884"/>
      <c r="L31" s="884"/>
      <c r="M31" s="884"/>
      <c r="N31" s="884"/>
      <c r="O31" s="885"/>
      <c r="Q31" s="713"/>
      <c r="AF31" s="129"/>
      <c r="AV31" s="129"/>
    </row>
    <row r="32" spans="2:53" x14ac:dyDescent="0.25">
      <c r="G32" s="875">
        <v>45536</v>
      </c>
      <c r="H32" s="875"/>
      <c r="I32" s="876"/>
      <c r="J32" s="882">
        <f>+J31</f>
        <v>1334912.25</v>
      </c>
      <c r="K32" s="884"/>
      <c r="L32" s="884"/>
      <c r="M32" s="884"/>
      <c r="N32" s="884"/>
      <c r="O32" s="886"/>
      <c r="AV32" s="129"/>
    </row>
    <row r="33" spans="2:48" x14ac:dyDescent="0.25">
      <c r="G33" s="884">
        <v>45566</v>
      </c>
      <c r="H33" s="884"/>
      <c r="I33" s="887"/>
      <c r="J33" s="884"/>
      <c r="K33" s="884"/>
      <c r="L33" s="884"/>
      <c r="M33" s="884"/>
      <c r="N33" s="884"/>
      <c r="O33" s="886"/>
    </row>
    <row r="34" spans="2:48" x14ac:dyDescent="0.25">
      <c r="G34" s="884">
        <v>45597</v>
      </c>
      <c r="H34" s="884"/>
      <c r="I34" s="887"/>
      <c r="J34" s="884"/>
      <c r="K34" s="884"/>
      <c r="L34" s="884"/>
      <c r="M34" s="884"/>
      <c r="N34" s="884"/>
      <c r="O34" s="886"/>
      <c r="AV34" s="4"/>
    </row>
    <row r="35" spans="2:48" x14ac:dyDescent="0.25">
      <c r="G35" s="884">
        <v>45627</v>
      </c>
      <c r="H35" s="884"/>
      <c r="I35" s="887"/>
      <c r="J35" s="884"/>
      <c r="K35" s="884"/>
      <c r="L35" s="884"/>
      <c r="M35" s="884"/>
      <c r="N35" s="884"/>
      <c r="O35" s="886"/>
      <c r="AV35" s="129"/>
    </row>
    <row r="36" spans="2:48" x14ac:dyDescent="0.25">
      <c r="J36" s="888">
        <f>SUM(J24:J35)</f>
        <v>11551671.75</v>
      </c>
      <c r="O36" s="888">
        <f>SUM(O24:O35)</f>
        <v>6212022.75</v>
      </c>
      <c r="AE36" s="129"/>
      <c r="AF36" s="129"/>
      <c r="AV36" s="129"/>
    </row>
    <row r="37" spans="2:48" x14ac:dyDescent="0.25">
      <c r="J37" s="873">
        <f>+J36/1000</f>
        <v>11551.67175</v>
      </c>
      <c r="AF37" s="129"/>
      <c r="AV37" s="4"/>
    </row>
    <row r="38" spans="2:48" x14ac:dyDescent="0.25">
      <c r="AV38" s="129"/>
    </row>
    <row r="39" spans="2:48" x14ac:dyDescent="0.25">
      <c r="AV39" s="129"/>
    </row>
    <row r="40" spans="2:48" ht="15.75" thickBot="1" x14ac:dyDescent="0.3"/>
    <row r="41" spans="2:48" ht="15.75" thickBot="1" x14ac:dyDescent="0.3">
      <c r="B41" s="989" t="s">
        <v>644</v>
      </c>
      <c r="C41" s="990"/>
      <c r="D41" s="990"/>
      <c r="E41" s="990"/>
      <c r="F41" s="990"/>
      <c r="G41" s="991"/>
      <c r="H41" s="889"/>
      <c r="J41" s="488"/>
      <c r="K41" s="488"/>
      <c r="L41" s="488"/>
      <c r="M41" s="488"/>
      <c r="N41" s="488"/>
      <c r="P41" s="713"/>
      <c r="Q41" s="129"/>
      <c r="R41" s="129"/>
    </row>
    <row r="42" spans="2:48" ht="15.75" thickBot="1" x14ac:dyDescent="0.3">
      <c r="B42" s="890" t="s">
        <v>645</v>
      </c>
      <c r="C42" s="891" t="s">
        <v>136</v>
      </c>
      <c r="D42" s="892" t="s">
        <v>646</v>
      </c>
      <c r="E42" s="892" t="s">
        <v>647</v>
      </c>
      <c r="F42" s="892" t="s">
        <v>648</v>
      </c>
      <c r="G42" s="892" t="s">
        <v>649</v>
      </c>
      <c r="H42" s="893"/>
      <c r="I42" s="894"/>
      <c r="J42" s="895"/>
      <c r="K42" s="895"/>
      <c r="L42" s="895"/>
      <c r="M42" s="895"/>
      <c r="N42" s="895"/>
      <c r="P42" s="713"/>
      <c r="Q42" s="129"/>
      <c r="R42" s="129"/>
      <c r="AV42" s="129"/>
    </row>
    <row r="43" spans="2:48" ht="15.75" thickBot="1" x14ac:dyDescent="0.3">
      <c r="B43" s="811" t="s">
        <v>650</v>
      </c>
      <c r="C43" t="s">
        <v>651</v>
      </c>
      <c r="D43" s="896">
        <v>0</v>
      </c>
      <c r="E43" s="4">
        <f>+G43</f>
        <v>44916.865180000001</v>
      </c>
      <c r="F43" s="896">
        <v>0</v>
      </c>
      <c r="G43" s="719">
        <f>+G44</f>
        <v>44916.865180000001</v>
      </c>
      <c r="H43" s="897">
        <f>+AQ17</f>
        <v>44916.814833333345</v>
      </c>
      <c r="I43" s="898">
        <f>+H43-G43</f>
        <v>-5.0346666655968875E-2</v>
      </c>
      <c r="J43" s="403"/>
      <c r="K43" s="403"/>
      <c r="L43" s="403"/>
      <c r="M43" s="403"/>
      <c r="N43" s="403"/>
      <c r="P43" s="129"/>
      <c r="AF43" s="129"/>
      <c r="AV43" s="129"/>
    </row>
    <row r="44" spans="2:48" x14ac:dyDescent="0.25">
      <c r="B44" s="811" t="s">
        <v>652</v>
      </c>
      <c r="C44" t="s">
        <v>653</v>
      </c>
      <c r="D44" s="896">
        <v>0</v>
      </c>
      <c r="E44" s="4">
        <f>+G44</f>
        <v>44916.865180000001</v>
      </c>
      <c r="F44" s="896">
        <v>0</v>
      </c>
      <c r="G44" s="267">
        <f>+G46+G49</f>
        <v>44916.865180000001</v>
      </c>
      <c r="H44" s="897"/>
      <c r="I44" s="898"/>
      <c r="J44" s="403" t="s">
        <v>654</v>
      </c>
      <c r="K44" s="403"/>
      <c r="L44" s="403"/>
      <c r="M44" s="403"/>
      <c r="N44" s="403"/>
      <c r="P44" s="129"/>
      <c r="Q44" s="129"/>
      <c r="AF44" s="129"/>
      <c r="AG44" s="129"/>
      <c r="AH44" s="129"/>
      <c r="AV44" s="129"/>
    </row>
    <row r="45" spans="2:48" ht="15.75" thickBot="1" x14ac:dyDescent="0.3">
      <c r="B45" s="811" t="s">
        <v>655</v>
      </c>
      <c r="C45" t="s">
        <v>656</v>
      </c>
      <c r="D45" s="896">
        <v>0</v>
      </c>
      <c r="E45" s="4">
        <v>11551.67175</v>
      </c>
      <c r="F45" s="896">
        <v>0</v>
      </c>
      <c r="G45" s="267">
        <f>+G46</f>
        <v>11551.67175</v>
      </c>
      <c r="H45" s="899"/>
      <c r="I45" s="900"/>
      <c r="J45" s="901">
        <v>11551671.75</v>
      </c>
      <c r="K45" s="901"/>
      <c r="L45" s="901"/>
      <c r="M45" s="901"/>
      <c r="N45" s="901"/>
      <c r="AG45" s="129"/>
      <c r="AV45" s="713"/>
    </row>
    <row r="46" spans="2:48" ht="15.75" thickBot="1" x14ac:dyDescent="0.3">
      <c r="B46" s="811" t="s">
        <v>657</v>
      </c>
      <c r="C46" t="s">
        <v>656</v>
      </c>
      <c r="D46" s="896">
        <v>0</v>
      </c>
      <c r="E46" s="4">
        <v>11551.67175</v>
      </c>
      <c r="F46" s="896">
        <v>0</v>
      </c>
      <c r="G46" s="902">
        <f>+G47</f>
        <v>11551.67175</v>
      </c>
      <c r="H46" s="897"/>
      <c r="I46" s="898"/>
      <c r="J46" s="903">
        <f>+J45/1000</f>
        <v>11551.67175</v>
      </c>
      <c r="K46" s="403"/>
      <c r="L46" s="403"/>
      <c r="M46" s="403"/>
      <c r="N46" s="403"/>
      <c r="O46" s="403"/>
      <c r="P46" s="4"/>
      <c r="AF46" s="4"/>
      <c r="AV46" s="129"/>
    </row>
    <row r="47" spans="2:48" x14ac:dyDescent="0.25">
      <c r="B47" s="811" t="s">
        <v>658</v>
      </c>
      <c r="C47" t="s">
        <v>656</v>
      </c>
      <c r="D47" s="896">
        <v>0</v>
      </c>
      <c r="E47" s="4">
        <v>11551.67175</v>
      </c>
      <c r="F47" s="896">
        <v>0</v>
      </c>
      <c r="G47" s="267">
        <f>+J46</f>
        <v>11551.67175</v>
      </c>
      <c r="H47" s="899"/>
      <c r="I47" s="900"/>
      <c r="J47" s="901"/>
      <c r="K47" s="901"/>
      <c r="L47" s="901"/>
      <c r="M47" s="901"/>
      <c r="N47" s="901"/>
      <c r="P47" s="129"/>
    </row>
    <row r="48" spans="2:48" ht="15.75" thickBot="1" x14ac:dyDescent="0.3">
      <c r="B48" s="811" t="s">
        <v>659</v>
      </c>
      <c r="C48" t="s">
        <v>660</v>
      </c>
      <c r="D48" s="896">
        <v>0</v>
      </c>
      <c r="E48" s="4">
        <v>33365.193429999999</v>
      </c>
      <c r="F48" s="896">
        <v>0</v>
      </c>
      <c r="G48" s="267">
        <f>+G50</f>
        <v>33365.193429999999</v>
      </c>
      <c r="H48" s="899"/>
      <c r="I48" s="900"/>
      <c r="J48" s="901">
        <v>33365193.43</v>
      </c>
      <c r="K48" s="901"/>
      <c r="L48" s="901"/>
      <c r="M48" s="901"/>
      <c r="N48" s="901"/>
      <c r="P48" s="129"/>
    </row>
    <row r="49" spans="2:48" ht="15.75" thickBot="1" x14ac:dyDescent="0.3">
      <c r="B49" s="811" t="s">
        <v>661</v>
      </c>
      <c r="C49" t="s">
        <v>660</v>
      </c>
      <c r="D49" s="896">
        <v>0</v>
      </c>
      <c r="E49" s="4">
        <v>33365.193429999999</v>
      </c>
      <c r="F49" s="896">
        <v>0</v>
      </c>
      <c r="G49" s="902">
        <f>+G50</f>
        <v>33365.193429999999</v>
      </c>
      <c r="H49" s="899"/>
      <c r="I49" s="900"/>
      <c r="J49" s="903">
        <f>+J48/1000</f>
        <v>33365.193429999999</v>
      </c>
      <c r="K49" s="901"/>
      <c r="L49" s="901"/>
      <c r="M49" s="901"/>
      <c r="N49" s="901"/>
      <c r="O49" s="403"/>
      <c r="P49" s="713"/>
      <c r="AV49" s="4"/>
    </row>
    <row r="50" spans="2:48" x14ac:dyDescent="0.25">
      <c r="B50" s="811" t="s">
        <v>662</v>
      </c>
      <c r="C50" t="s">
        <v>660</v>
      </c>
      <c r="D50" s="896">
        <v>0</v>
      </c>
      <c r="E50" s="4">
        <v>33365.193429999999</v>
      </c>
      <c r="F50" s="896">
        <v>0</v>
      </c>
      <c r="G50" s="267">
        <f>+J49</f>
        <v>33365.193429999999</v>
      </c>
      <c r="J50" s="403">
        <f>+J49+J46</f>
        <v>44916.865180000001</v>
      </c>
      <c r="P50" s="129"/>
      <c r="AV50" s="4"/>
    </row>
    <row r="51" spans="2:48" ht="15.75" thickBot="1" x14ac:dyDescent="0.3">
      <c r="J51" s="873"/>
      <c r="P51" s="4"/>
    </row>
    <row r="52" spans="2:48" ht="15.75" thickBot="1" x14ac:dyDescent="0.3">
      <c r="B52" s="989" t="s">
        <v>663</v>
      </c>
      <c r="C52" s="990"/>
      <c r="D52" s="990"/>
      <c r="E52" s="990"/>
      <c r="F52" s="990"/>
      <c r="G52" s="991"/>
      <c r="H52" s="873"/>
      <c r="I52" s="904"/>
      <c r="J52" s="873"/>
      <c r="K52" s="873"/>
      <c r="L52" s="873"/>
      <c r="M52" s="873"/>
      <c r="N52" s="873"/>
    </row>
    <row r="53" spans="2:48" x14ac:dyDescent="0.25">
      <c r="B53" s="905" t="s">
        <v>664</v>
      </c>
      <c r="C53" t="s">
        <v>665</v>
      </c>
      <c r="D53" s="896">
        <v>26295.622239999997</v>
      </c>
      <c r="E53" s="4">
        <v>36235.639360000001</v>
      </c>
      <c r="F53" s="896">
        <v>44916.865180000001</v>
      </c>
      <c r="G53" s="873">
        <v>17614.400000000001</v>
      </c>
      <c r="H53" s="873">
        <f>+AS17</f>
        <v>17614.41441666667</v>
      </c>
      <c r="I53" s="904">
        <f>+G53-H53</f>
        <v>-1.4416666668694234E-2</v>
      </c>
      <c r="J53" s="873"/>
      <c r="K53" s="873"/>
      <c r="L53" s="873"/>
      <c r="M53" s="873"/>
      <c r="N53" s="873"/>
    </row>
    <row r="54" spans="2:48" x14ac:dyDescent="0.25">
      <c r="B54" s="905" t="s">
        <v>666</v>
      </c>
      <c r="C54" t="s">
        <v>667</v>
      </c>
      <c r="D54" s="896">
        <v>26295.622239999997</v>
      </c>
      <c r="E54" s="4">
        <v>36235.639360000001</v>
      </c>
      <c r="F54" s="896">
        <v>44916.865180000001</v>
      </c>
      <c r="G54" s="873">
        <v>17614.400000000001</v>
      </c>
      <c r="J54" s="873"/>
      <c r="AF54" s="4"/>
    </row>
    <row r="55" spans="2:48" x14ac:dyDescent="0.25">
      <c r="B55" s="905" t="s">
        <v>668</v>
      </c>
      <c r="C55" t="s">
        <v>669</v>
      </c>
      <c r="D55" s="896">
        <v>26295.622239999997</v>
      </c>
      <c r="E55" s="4">
        <v>36235.639360000001</v>
      </c>
      <c r="F55" s="896">
        <v>44916.865180000001</v>
      </c>
      <c r="G55" s="873">
        <v>17614.400000000001</v>
      </c>
      <c r="J55" s="873">
        <v>17614396.420000002</v>
      </c>
    </row>
    <row r="56" spans="2:48" x14ac:dyDescent="0.25">
      <c r="B56" s="905" t="s">
        <v>670</v>
      </c>
      <c r="C56" t="s">
        <v>599</v>
      </c>
      <c r="D56" s="896">
        <v>26295.622239999997</v>
      </c>
      <c r="E56" s="4">
        <v>36235.639360000001</v>
      </c>
      <c r="F56" s="896">
        <v>44916.865180000001</v>
      </c>
      <c r="G56" s="873">
        <v>17614.400000000001</v>
      </c>
      <c r="J56" s="873">
        <f>+J55/1000</f>
        <v>17614.396420000001</v>
      </c>
    </row>
    <row r="57" spans="2:48" x14ac:dyDescent="0.25">
      <c r="B57" s="905" t="s">
        <v>671</v>
      </c>
      <c r="C57" t="s">
        <v>599</v>
      </c>
      <c r="D57" s="896">
        <v>26295.622239999997</v>
      </c>
      <c r="E57" s="4">
        <v>36235.639360000001</v>
      </c>
      <c r="F57" s="896">
        <v>44916.865180000001</v>
      </c>
      <c r="G57" s="873">
        <v>17614.400000000001</v>
      </c>
      <c r="J57" s="873"/>
    </row>
    <row r="58" spans="2:48" x14ac:dyDescent="0.25">
      <c r="B58" s="905" t="s">
        <v>672</v>
      </c>
      <c r="C58" t="s">
        <v>599</v>
      </c>
      <c r="D58" s="896">
        <v>26295.622239999997</v>
      </c>
      <c r="E58" s="4">
        <v>36235.639360000001</v>
      </c>
      <c r="F58" s="896">
        <v>44916.865180000001</v>
      </c>
      <c r="G58" s="873">
        <v>17614.400000000001</v>
      </c>
      <c r="J58" s="873"/>
    </row>
    <row r="61" spans="2:48" x14ac:dyDescent="0.25">
      <c r="B61" s="906"/>
    </row>
    <row r="62" spans="2:48" x14ac:dyDescent="0.25">
      <c r="B62" s="906"/>
    </row>
    <row r="64" spans="2:48" ht="15.75" thickBot="1" x14ac:dyDescent="0.3"/>
    <row r="65" spans="2:10" ht="17.25" thickBot="1" x14ac:dyDescent="0.35">
      <c r="B65" s="975" t="s">
        <v>609</v>
      </c>
      <c r="C65" s="976"/>
      <c r="D65" s="976"/>
      <c r="E65" s="976"/>
      <c r="F65" s="976"/>
      <c r="G65" s="976"/>
      <c r="H65" s="977"/>
    </row>
    <row r="66" spans="2:10" ht="15.75" thickBot="1" x14ac:dyDescent="0.3">
      <c r="B66" s="978" t="s">
        <v>123</v>
      </c>
      <c r="C66" s="980" t="s">
        <v>124</v>
      </c>
      <c r="D66" s="980" t="s">
        <v>125</v>
      </c>
      <c r="E66" s="980" t="s">
        <v>133</v>
      </c>
      <c r="F66" s="982" t="s">
        <v>613</v>
      </c>
      <c r="G66" s="983"/>
      <c r="H66" s="980" t="s">
        <v>591</v>
      </c>
    </row>
    <row r="67" spans="2:10" ht="15.75" thickBot="1" x14ac:dyDescent="0.3">
      <c r="B67" s="979"/>
      <c r="C67" s="981"/>
      <c r="D67" s="981"/>
      <c r="E67" s="981"/>
      <c r="F67" s="778" t="s">
        <v>614</v>
      </c>
      <c r="G67" s="706" t="s">
        <v>359</v>
      </c>
      <c r="H67" s="981"/>
      <c r="J67" s="31">
        <v>17614396.420000002</v>
      </c>
    </row>
    <row r="68" spans="2:10" ht="15.75" thickBot="1" x14ac:dyDescent="0.3">
      <c r="B68" s="907" t="s">
        <v>127</v>
      </c>
      <c r="C68" s="908" t="s">
        <v>128</v>
      </c>
      <c r="D68" s="908" t="s">
        <v>129</v>
      </c>
      <c r="E68" s="909">
        <v>14168.793</v>
      </c>
      <c r="F68" s="910">
        <v>44927</v>
      </c>
      <c r="G68" s="911">
        <v>45291</v>
      </c>
      <c r="H68" s="912">
        <v>2.3000000002866727E-2</v>
      </c>
      <c r="J68" s="873">
        <f>+J67/1000</f>
        <v>17614.396420000001</v>
      </c>
    </row>
    <row r="69" spans="2:10" x14ac:dyDescent="0.25">
      <c r="B69" s="913" t="s">
        <v>127</v>
      </c>
      <c r="C69" s="914" t="s">
        <v>128</v>
      </c>
      <c r="D69" s="914" t="s">
        <v>129</v>
      </c>
      <c r="E69" s="459">
        <v>16018.947</v>
      </c>
      <c r="F69" s="460">
        <v>45292</v>
      </c>
      <c r="G69" s="696">
        <v>45657</v>
      </c>
      <c r="H69" s="716">
        <v>8009.4847500000005</v>
      </c>
    </row>
    <row r="70" spans="2:10" x14ac:dyDescent="0.25">
      <c r="B70" s="692" t="s">
        <v>595</v>
      </c>
      <c r="C70" s="473" t="s">
        <v>130</v>
      </c>
      <c r="D70" s="473" t="s">
        <v>131</v>
      </c>
      <c r="E70" s="459">
        <v>11209.657999999999</v>
      </c>
      <c r="F70" s="474">
        <v>45093</v>
      </c>
      <c r="G70" s="697">
        <v>45241</v>
      </c>
      <c r="H70" s="716">
        <f>+AS15</f>
        <v>6538.9671666666663</v>
      </c>
    </row>
    <row r="71" spans="2:10" x14ac:dyDescent="0.25">
      <c r="B71" s="693" t="s">
        <v>595</v>
      </c>
      <c r="C71" s="481" t="s">
        <v>130</v>
      </c>
      <c r="D71" s="473" t="s">
        <v>131</v>
      </c>
      <c r="E71" s="459">
        <v>2789.98</v>
      </c>
      <c r="F71" s="474">
        <v>45241</v>
      </c>
      <c r="G71" s="698">
        <v>45423</v>
      </c>
      <c r="H71" s="716">
        <f>+AS16</f>
        <v>1627.4883333333332</v>
      </c>
    </row>
    <row r="72" spans="2:10" x14ac:dyDescent="0.25">
      <c r="B72" s="694" t="s">
        <v>370</v>
      </c>
      <c r="C72" s="473" t="s">
        <v>130</v>
      </c>
      <c r="D72" s="473" t="s">
        <v>131</v>
      </c>
      <c r="E72" s="459">
        <v>4446.7470000000003</v>
      </c>
      <c r="F72" s="474">
        <v>45423</v>
      </c>
      <c r="G72" s="697">
        <v>45607</v>
      </c>
      <c r="H72" s="716">
        <f>+AS12</f>
        <v>1111.6799999999994</v>
      </c>
    </row>
    <row r="73" spans="2:10" x14ac:dyDescent="0.25">
      <c r="B73" s="694" t="s">
        <v>373</v>
      </c>
      <c r="C73" s="473" t="s">
        <v>130</v>
      </c>
      <c r="D73" s="473" t="s">
        <v>131</v>
      </c>
      <c r="E73" s="459">
        <v>662.21699999999998</v>
      </c>
      <c r="F73" s="474">
        <v>45423</v>
      </c>
      <c r="G73" s="697">
        <v>45607</v>
      </c>
      <c r="H73" s="716">
        <f>+AS13</f>
        <v>165.55899999999997</v>
      </c>
    </row>
    <row r="74" spans="2:10" ht="15.75" thickBot="1" x14ac:dyDescent="0.3">
      <c r="B74" s="695" t="s">
        <v>375</v>
      </c>
      <c r="C74" s="553" t="s">
        <v>130</v>
      </c>
      <c r="D74" s="553" t="s">
        <v>131</v>
      </c>
      <c r="E74" s="554">
        <v>644.69399999999996</v>
      </c>
      <c r="F74" s="555">
        <v>45423</v>
      </c>
      <c r="G74" s="699">
        <v>45607</v>
      </c>
      <c r="H74" s="556">
        <f>+AS14</f>
        <v>161.21399999999994</v>
      </c>
    </row>
    <row r="75" spans="2:10" ht="15.75" thickBot="1" x14ac:dyDescent="0.3">
      <c r="B75" s="557"/>
      <c r="C75" s="691" t="s">
        <v>19</v>
      </c>
      <c r="D75" s="558"/>
      <c r="E75" s="559" t="s">
        <v>20</v>
      </c>
      <c r="F75" s="558"/>
      <c r="G75" s="558"/>
      <c r="H75" s="560">
        <f>SUM(H68:H74)</f>
        <v>17614.416250000002</v>
      </c>
      <c r="I75" s="915">
        <f>+AS17</f>
        <v>17614.41441666667</v>
      </c>
      <c r="J75" s="888">
        <f>+H75-I75</f>
        <v>1.8333333318878431E-3</v>
      </c>
    </row>
    <row r="76" spans="2:10" x14ac:dyDescent="0.25">
      <c r="B76" s="916"/>
      <c r="C76" s="917"/>
      <c r="D76" s="856"/>
      <c r="E76" s="856" t="s">
        <v>673</v>
      </c>
      <c r="G76" s="856"/>
      <c r="H76" s="702">
        <f>+G53</f>
        <v>17614.400000000001</v>
      </c>
    </row>
    <row r="77" spans="2:10" x14ac:dyDescent="0.25">
      <c r="H77" s="918">
        <f>+H76-H75</f>
        <v>-1.6250000000582077E-2</v>
      </c>
    </row>
    <row r="78" spans="2:10" ht="15.75" thickBot="1" x14ac:dyDescent="0.3"/>
    <row r="79" spans="2:10" ht="17.25" thickBot="1" x14ac:dyDescent="0.35">
      <c r="B79" s="975" t="s">
        <v>617</v>
      </c>
      <c r="C79" s="976"/>
      <c r="D79" s="976"/>
      <c r="E79" s="976"/>
      <c r="F79" s="976"/>
      <c r="G79" s="976"/>
      <c r="H79" s="977"/>
    </row>
    <row r="80" spans="2:10" ht="15.75" thickBot="1" x14ac:dyDescent="0.3">
      <c r="B80" s="978" t="s">
        <v>123</v>
      </c>
      <c r="C80" s="980" t="s">
        <v>124</v>
      </c>
      <c r="D80" s="980" t="s">
        <v>125</v>
      </c>
      <c r="E80" s="980" t="s">
        <v>133</v>
      </c>
      <c r="F80" s="982" t="s">
        <v>613</v>
      </c>
      <c r="G80" s="983"/>
      <c r="H80" s="980" t="s">
        <v>616</v>
      </c>
    </row>
    <row r="81" spans="2:10" ht="15.75" thickBot="1" x14ac:dyDescent="0.3">
      <c r="B81" s="979"/>
      <c r="C81" s="981"/>
      <c r="D81" s="981"/>
      <c r="E81" s="981"/>
      <c r="F81" s="778" t="s">
        <v>614</v>
      </c>
      <c r="G81" s="706" t="s">
        <v>359</v>
      </c>
      <c r="H81" s="981"/>
    </row>
    <row r="82" spans="2:10" x14ac:dyDescent="0.25">
      <c r="B82" s="907" t="s">
        <v>127</v>
      </c>
      <c r="C82" s="908" t="s">
        <v>128</v>
      </c>
      <c r="D82" s="908" t="s">
        <v>129</v>
      </c>
      <c r="E82" s="909">
        <v>14168.793</v>
      </c>
      <c r="F82" s="910">
        <v>44927</v>
      </c>
      <c r="G82" s="919">
        <v>45291</v>
      </c>
      <c r="H82" s="920">
        <v>3542.2000000000003</v>
      </c>
    </row>
    <row r="83" spans="2:10" x14ac:dyDescent="0.25">
      <c r="B83" s="593" t="s">
        <v>127</v>
      </c>
      <c r="C83" s="591" t="s">
        <v>128</v>
      </c>
      <c r="D83" s="591" t="s">
        <v>129</v>
      </c>
      <c r="E83" s="544">
        <v>16018.947</v>
      </c>
      <c r="F83" s="474">
        <v>45292</v>
      </c>
      <c r="G83" s="596">
        <v>45657</v>
      </c>
      <c r="H83" s="921">
        <f>+AQ4</f>
        <v>8009.4622499999996</v>
      </c>
    </row>
    <row r="84" spans="2:10" x14ac:dyDescent="0.25">
      <c r="B84" s="593" t="s">
        <v>132</v>
      </c>
      <c r="C84" s="473" t="s">
        <v>130</v>
      </c>
      <c r="D84" s="473" t="s">
        <v>131</v>
      </c>
      <c r="E84" s="544">
        <v>425.35</v>
      </c>
      <c r="F84" s="474">
        <v>45093</v>
      </c>
      <c r="G84" s="596">
        <v>45241</v>
      </c>
      <c r="H84" s="921">
        <f>+AQ5</f>
        <v>141.78</v>
      </c>
    </row>
    <row r="85" spans="2:10" x14ac:dyDescent="0.25">
      <c r="B85" s="478" t="s">
        <v>279</v>
      </c>
      <c r="C85" s="473" t="s">
        <v>130</v>
      </c>
      <c r="D85" s="473" t="s">
        <v>131</v>
      </c>
      <c r="E85" s="544">
        <v>9303.7029999999995</v>
      </c>
      <c r="F85" s="474">
        <v>45241</v>
      </c>
      <c r="G85" s="596">
        <v>45607</v>
      </c>
      <c r="H85" s="921">
        <v>6202.4686666666666</v>
      </c>
    </row>
    <row r="86" spans="2:10" x14ac:dyDescent="0.25">
      <c r="B86" s="478" t="s">
        <v>280</v>
      </c>
      <c r="C86" s="473" t="s">
        <v>130</v>
      </c>
      <c r="D86" s="473" t="s">
        <v>131</v>
      </c>
      <c r="E86" s="544">
        <v>703.30200000000002</v>
      </c>
      <c r="F86" s="474">
        <v>45241</v>
      </c>
      <c r="G86" s="596">
        <v>45423</v>
      </c>
      <c r="H86" s="921">
        <v>468.86799999999999</v>
      </c>
    </row>
    <row r="87" spans="2:10" x14ac:dyDescent="0.25">
      <c r="B87" s="478" t="s">
        <v>282</v>
      </c>
      <c r="C87" s="473" t="s">
        <v>130</v>
      </c>
      <c r="D87" s="473" t="s">
        <v>131</v>
      </c>
      <c r="E87" s="544">
        <v>3329.9340000000002</v>
      </c>
      <c r="F87" s="474">
        <v>45241</v>
      </c>
      <c r="G87" s="596">
        <v>45423</v>
      </c>
      <c r="H87" s="921">
        <v>3329.9340000000002</v>
      </c>
    </row>
    <row r="88" spans="2:10" x14ac:dyDescent="0.25">
      <c r="B88" s="478" t="s">
        <v>281</v>
      </c>
      <c r="C88" s="473" t="s">
        <v>130</v>
      </c>
      <c r="D88" s="473" t="s">
        <v>131</v>
      </c>
      <c r="E88" s="544">
        <v>722.42100000000005</v>
      </c>
      <c r="F88" s="474">
        <v>45241</v>
      </c>
      <c r="G88" s="596">
        <v>45417</v>
      </c>
      <c r="H88" s="921">
        <v>481.61400000000003</v>
      </c>
    </row>
    <row r="89" spans="2:10" x14ac:dyDescent="0.25">
      <c r="B89" s="478" t="s">
        <v>282</v>
      </c>
      <c r="C89" s="473" t="s">
        <v>130</v>
      </c>
      <c r="D89" s="473" t="s">
        <v>131</v>
      </c>
      <c r="E89" s="544">
        <v>8885.8369999999995</v>
      </c>
      <c r="F89" s="474">
        <v>45241</v>
      </c>
      <c r="G89" s="596">
        <v>45423</v>
      </c>
      <c r="H89" s="921">
        <v>8145.3505833333329</v>
      </c>
    </row>
    <row r="90" spans="2:10" x14ac:dyDescent="0.25">
      <c r="B90" s="478" t="s">
        <v>283</v>
      </c>
      <c r="C90" s="473" t="s">
        <v>130</v>
      </c>
      <c r="D90" s="473" t="s">
        <v>131</v>
      </c>
      <c r="E90" s="544">
        <v>4850.9979999999996</v>
      </c>
      <c r="F90" s="474">
        <v>45241</v>
      </c>
      <c r="G90" s="596">
        <v>45423</v>
      </c>
      <c r="H90" s="921">
        <v>4446.7498333333333</v>
      </c>
    </row>
    <row r="91" spans="2:10" x14ac:dyDescent="0.25">
      <c r="B91" s="478" t="s">
        <v>370</v>
      </c>
      <c r="C91" s="473" t="s">
        <v>130</v>
      </c>
      <c r="D91" s="473" t="s">
        <v>131</v>
      </c>
      <c r="E91" s="544">
        <v>4446.7470000000003</v>
      </c>
      <c r="F91" s="474">
        <v>45423</v>
      </c>
      <c r="G91" s="596">
        <v>45607</v>
      </c>
      <c r="H91" s="921">
        <f>+AQ12</f>
        <v>3335.0670000000009</v>
      </c>
    </row>
    <row r="92" spans="2:10" x14ac:dyDescent="0.25">
      <c r="B92" s="478" t="s">
        <v>373</v>
      </c>
      <c r="C92" s="473" t="s">
        <v>130</v>
      </c>
      <c r="D92" s="473" t="s">
        <v>131</v>
      </c>
      <c r="E92" s="544">
        <v>662.21699999999998</v>
      </c>
      <c r="F92" s="474">
        <v>45423</v>
      </c>
      <c r="G92" s="596">
        <v>45607</v>
      </c>
      <c r="H92" s="921">
        <f>+AQ13</f>
        <v>496.65800000000002</v>
      </c>
    </row>
    <row r="93" spans="2:10" x14ac:dyDescent="0.25">
      <c r="B93" s="478" t="s">
        <v>375</v>
      </c>
      <c r="C93" s="473" t="s">
        <v>130</v>
      </c>
      <c r="D93" s="473" t="s">
        <v>131</v>
      </c>
      <c r="E93" s="544">
        <v>644.69399999999996</v>
      </c>
      <c r="F93" s="474">
        <v>45423</v>
      </c>
      <c r="G93" s="596">
        <v>45607</v>
      </c>
      <c r="H93" s="921">
        <f>+AQ14</f>
        <v>483.48</v>
      </c>
    </row>
    <row r="94" spans="2:10" x14ac:dyDescent="0.25">
      <c r="B94" s="478" t="s">
        <v>595</v>
      </c>
      <c r="C94" s="473" t="s">
        <v>130</v>
      </c>
      <c r="D94" s="473" t="s">
        <v>131</v>
      </c>
      <c r="E94" s="544">
        <v>11209.657999999999</v>
      </c>
      <c r="F94" s="474">
        <v>45423</v>
      </c>
      <c r="G94" s="596">
        <v>45607</v>
      </c>
      <c r="H94" s="594">
        <f>+AQ15</f>
        <v>4670.6908333333331</v>
      </c>
    </row>
    <row r="95" spans="2:10" ht="15.75" thickBot="1" x14ac:dyDescent="0.3">
      <c r="B95" s="480" t="s">
        <v>595</v>
      </c>
      <c r="C95" s="481" t="s">
        <v>130</v>
      </c>
      <c r="D95" s="481" t="s">
        <v>131</v>
      </c>
      <c r="E95" s="612">
        <v>2789.98</v>
      </c>
      <c r="F95" s="483">
        <v>45439</v>
      </c>
      <c r="G95" s="611">
        <v>45607</v>
      </c>
      <c r="H95" s="720">
        <f>+AQ16</f>
        <v>1162.4916666666668</v>
      </c>
    </row>
    <row r="96" spans="2:10" ht="15.75" thickBot="1" x14ac:dyDescent="0.3">
      <c r="B96" s="779" t="s">
        <v>19</v>
      </c>
      <c r="C96" s="614"/>
      <c r="D96" s="614"/>
      <c r="E96" s="615"/>
      <c r="F96" s="614"/>
      <c r="G96" s="616"/>
      <c r="H96" s="617">
        <f>SUM(H82:H95)</f>
        <v>44916.814833333345</v>
      </c>
      <c r="I96" s="915">
        <f>+AQ17</f>
        <v>44916.814833333345</v>
      </c>
      <c r="J96" s="888">
        <f>+H96-I96</f>
        <v>0</v>
      </c>
    </row>
    <row r="97" spans="5:8" ht="15.75" thickBot="1" x14ac:dyDescent="0.3">
      <c r="E97" s="856" t="s">
        <v>622</v>
      </c>
      <c r="H97" s="719">
        <f>+J50</f>
        <v>44916.865180000001</v>
      </c>
    </row>
    <row r="98" spans="5:8" x14ac:dyDescent="0.25">
      <c r="H98" s="918">
        <f>+H96-H97</f>
        <v>-5.0346666655968875E-2</v>
      </c>
    </row>
  </sheetData>
  <protectedRanges>
    <protectedRange sqref="H42:N49" name="Rango1"/>
    <protectedRange sqref="AT17:AU17" name="Rango1_1"/>
    <protectedRange sqref="AQ20:AQ21" name="Rango1_2"/>
    <protectedRange sqref="B52 B53:F58" name="Rango1_5"/>
    <protectedRange sqref="B43:G47" name="Rango1_3"/>
    <protectedRange sqref="B48:G50" name="Rango1_4"/>
    <protectedRange sqref="BB4" name="Rango1_6"/>
    <protectedRange sqref="BA4" name="Rango1_7"/>
    <protectedRange sqref="H97" name="Rango1_3_1"/>
  </protectedRanges>
  <mergeCells count="24">
    <mergeCell ref="H66:H67"/>
    <mergeCell ref="B79:H79"/>
    <mergeCell ref="B80:B81"/>
    <mergeCell ref="C80:C81"/>
    <mergeCell ref="D80:D81"/>
    <mergeCell ref="E80:E81"/>
    <mergeCell ref="F80:G80"/>
    <mergeCell ref="H80:H81"/>
    <mergeCell ref="B66:B67"/>
    <mergeCell ref="C66:C67"/>
    <mergeCell ref="D66:D67"/>
    <mergeCell ref="E66:E67"/>
    <mergeCell ref="F66:G66"/>
    <mergeCell ref="AV1:AV2"/>
    <mergeCell ref="BA2:BD2"/>
    <mergeCell ref="B41:G41"/>
    <mergeCell ref="B52:G52"/>
    <mergeCell ref="B65:H65"/>
    <mergeCell ref="B1:J1"/>
    <mergeCell ref="K1:O1"/>
    <mergeCell ref="V1:AQ1"/>
    <mergeCell ref="AS1:AS2"/>
    <mergeCell ref="AT1:AT2"/>
    <mergeCell ref="AU1:AU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22"/>
  <sheetViews>
    <sheetView workbookViewId="0">
      <selection activeCell="K8" sqref="K8"/>
    </sheetView>
  </sheetViews>
  <sheetFormatPr baseColWidth="10" defaultColWidth="9.140625" defaultRowHeight="15" x14ac:dyDescent="0.25"/>
  <cols>
    <col min="1" max="1" width="1" customWidth="1"/>
    <col min="2" max="2" width="8.85546875" bestFit="1" customWidth="1"/>
    <col min="3" max="3" width="38.28515625" bestFit="1" customWidth="1"/>
    <col min="4" max="4" width="12.5703125" customWidth="1"/>
    <col min="5" max="5" width="11.140625" customWidth="1"/>
    <col min="6" max="6" width="8.42578125" customWidth="1"/>
    <col min="7" max="7" width="8.85546875" bestFit="1" customWidth="1"/>
    <col min="8" max="8" width="14.5703125" bestFit="1" customWidth="1"/>
    <col min="9" max="10" width="9.5703125" bestFit="1" customWidth="1"/>
  </cols>
  <sheetData>
    <row r="1" spans="2:12" ht="24.75" thickBot="1" x14ac:dyDescent="0.3">
      <c r="B1" s="210" t="s">
        <v>63</v>
      </c>
      <c r="C1" s="211" t="s">
        <v>44</v>
      </c>
      <c r="D1" s="212" t="s">
        <v>76</v>
      </c>
      <c r="E1" s="212" t="s">
        <v>77</v>
      </c>
      <c r="F1" s="212" t="s">
        <v>26</v>
      </c>
      <c r="G1" s="213" t="s">
        <v>25</v>
      </c>
    </row>
    <row r="2" spans="2:12" x14ac:dyDescent="0.25">
      <c r="B2" s="214" t="s">
        <v>106</v>
      </c>
      <c r="C2" s="215" t="s">
        <v>107</v>
      </c>
      <c r="D2" s="216">
        <v>2293722.65754</v>
      </c>
      <c r="E2" s="128">
        <v>1757465.2839800001</v>
      </c>
      <c r="F2" s="217">
        <f>D2-E2</f>
        <v>536257.37355999998</v>
      </c>
      <c r="G2" s="218">
        <f>F2/E2</f>
        <v>0.3051311331428283</v>
      </c>
      <c r="I2" t="s">
        <v>20</v>
      </c>
      <c r="J2" t="s">
        <v>20</v>
      </c>
    </row>
    <row r="3" spans="2:12" ht="27" x14ac:dyDescent="0.25">
      <c r="B3" s="219" t="s">
        <v>108</v>
      </c>
      <c r="C3" s="220" t="s">
        <v>109</v>
      </c>
      <c r="D3" s="221">
        <v>160765498.08176002</v>
      </c>
      <c r="E3" s="222">
        <v>160765498.08176002</v>
      </c>
      <c r="F3" s="222">
        <f>D3-E3</f>
        <v>0</v>
      </c>
      <c r="G3" s="223">
        <f>F3/E3</f>
        <v>0</v>
      </c>
      <c r="H3" s="783" t="s">
        <v>630</v>
      </c>
    </row>
    <row r="4" spans="2:12" x14ac:dyDescent="0.25">
      <c r="B4" s="219" t="s">
        <v>110</v>
      </c>
      <c r="C4" s="220" t="s">
        <v>633</v>
      </c>
      <c r="D4" s="222">
        <v>3474.7717499999999</v>
      </c>
      <c r="E4" s="222">
        <v>8603.2571399999997</v>
      </c>
      <c r="F4" s="222">
        <f>D4-E4</f>
        <v>-5128.4853899999998</v>
      </c>
      <c r="G4" s="223">
        <f>F4/E4</f>
        <v>-0.59610974152517315</v>
      </c>
    </row>
    <row r="5" spans="2:12" ht="15.75" thickBot="1" x14ac:dyDescent="0.3">
      <c r="B5" s="224" t="s">
        <v>111</v>
      </c>
      <c r="C5" s="225" t="s">
        <v>112</v>
      </c>
      <c r="D5" s="226">
        <v>97579.147819999998</v>
      </c>
      <c r="E5" s="227">
        <v>77580.960000000006</v>
      </c>
      <c r="F5" s="228">
        <f>D5-E5</f>
        <v>19998.187819999992</v>
      </c>
      <c r="G5" s="223">
        <f>F5/E5</f>
        <v>0.25777185304229272</v>
      </c>
    </row>
    <row r="6" spans="2:12" ht="15.75" thickBot="1" x14ac:dyDescent="0.3">
      <c r="B6" s="229"/>
      <c r="C6" s="230" t="s">
        <v>10</v>
      </c>
      <c r="D6" s="231">
        <f>SUM(D2:D5)</f>
        <v>163160274.65887001</v>
      </c>
      <c r="E6" s="231">
        <f>SUM(E2:E5)</f>
        <v>162609147.58288005</v>
      </c>
      <c r="F6" s="231">
        <f>D6-E6</f>
        <v>551127.07598996162</v>
      </c>
      <c r="G6" s="232">
        <f>F6/E6</f>
        <v>3.389274737505517E-3</v>
      </c>
    </row>
    <row r="7" spans="2:12" x14ac:dyDescent="0.25">
      <c r="D7" s="4" t="s">
        <v>20</v>
      </c>
    </row>
    <row r="8" spans="2:12" ht="15.75" x14ac:dyDescent="0.25">
      <c r="B8" s="994" t="s">
        <v>215</v>
      </c>
      <c r="C8" s="994"/>
      <c r="D8" s="994"/>
      <c r="E8" s="994"/>
      <c r="F8" s="994"/>
      <c r="H8" s="182"/>
    </row>
    <row r="9" spans="2:12" ht="15.75" thickBot="1" x14ac:dyDescent="0.3">
      <c r="B9" s="45" t="s">
        <v>63</v>
      </c>
      <c r="C9" s="46" t="s">
        <v>44</v>
      </c>
      <c r="D9" s="47" t="s">
        <v>11</v>
      </c>
    </row>
    <row r="10" spans="2:12" ht="15.75" thickBot="1" x14ac:dyDescent="0.3">
      <c r="B10" s="146" t="s">
        <v>214</v>
      </c>
      <c r="C10" s="147" t="s">
        <v>216</v>
      </c>
      <c r="D10" s="364">
        <v>3411.65</v>
      </c>
      <c r="E10" s="54">
        <v>1466</v>
      </c>
      <c r="F10" s="200">
        <f>D10+E10</f>
        <v>4877.6499999999996</v>
      </c>
      <c r="G10" s="200"/>
      <c r="I10" s="54"/>
      <c r="J10" s="54"/>
      <c r="K10" s="54"/>
      <c r="L10" s="54"/>
    </row>
    <row r="11" spans="2:12" ht="15" customHeight="1" x14ac:dyDescent="0.25">
      <c r="B11" s="48" t="s">
        <v>113</v>
      </c>
      <c r="C11" s="58" t="s">
        <v>114</v>
      </c>
      <c r="D11" s="365">
        <v>685.46</v>
      </c>
      <c r="E11" s="55"/>
      <c r="F11" s="55"/>
      <c r="G11" s="55"/>
      <c r="H11" t="s">
        <v>675</v>
      </c>
      <c r="L11" s="54"/>
    </row>
    <row r="12" spans="2:12" ht="15" customHeight="1" x14ac:dyDescent="0.25">
      <c r="B12" s="49" t="s">
        <v>115</v>
      </c>
      <c r="C12" s="43" t="s">
        <v>116</v>
      </c>
      <c r="D12" s="365">
        <v>5304.74</v>
      </c>
      <c r="F12" s="55"/>
      <c r="G12" s="55"/>
      <c r="H12" s="55"/>
      <c r="I12" s="55"/>
      <c r="K12" s="54"/>
      <c r="L12" s="54"/>
    </row>
    <row r="13" spans="2:12" ht="15" customHeight="1" x14ac:dyDescent="0.25">
      <c r="B13" s="49" t="s">
        <v>117</v>
      </c>
      <c r="C13" s="43" t="s">
        <v>118</v>
      </c>
      <c r="D13" s="365">
        <v>14458.08</v>
      </c>
      <c r="E13" s="55"/>
      <c r="F13" s="55"/>
      <c r="G13" s="55"/>
      <c r="H13" s="55"/>
      <c r="J13" s="54"/>
      <c r="K13" s="54"/>
      <c r="L13" s="54"/>
    </row>
    <row r="14" spans="2:12" x14ac:dyDescent="0.25">
      <c r="B14" s="49" t="s">
        <v>119</v>
      </c>
      <c r="C14" s="43" t="s">
        <v>120</v>
      </c>
      <c r="D14" s="365">
        <v>3136.21</v>
      </c>
      <c r="E14" s="55"/>
      <c r="F14" s="55"/>
      <c r="G14" s="55"/>
      <c r="I14" s="54"/>
      <c r="J14" s="54"/>
      <c r="K14" s="54"/>
      <c r="L14" s="54"/>
    </row>
    <row r="15" spans="2:12" ht="15.75" thickBot="1" x14ac:dyDescent="0.3">
      <c r="B15" s="52" t="s">
        <v>111</v>
      </c>
      <c r="C15" s="10" t="s">
        <v>112</v>
      </c>
      <c r="D15" s="366">
        <v>77580.961049999998</v>
      </c>
      <c r="E15" s="51">
        <v>25070.9</v>
      </c>
      <c r="F15" s="54">
        <f>D15-E15</f>
        <v>52510.061049999997</v>
      </c>
      <c r="G15" s="55"/>
      <c r="I15" s="54"/>
      <c r="J15" s="54"/>
      <c r="K15" s="54"/>
      <c r="L15" s="54"/>
    </row>
    <row r="16" spans="2:12" ht="15.75" thickBot="1" x14ac:dyDescent="0.3">
      <c r="B16" s="56"/>
      <c r="C16" s="57" t="s">
        <v>19</v>
      </c>
      <c r="D16" s="61">
        <f>SUM(D10:D15)</f>
        <v>104577.10105</v>
      </c>
      <c r="E16" s="53"/>
      <c r="F16" s="53">
        <v>52510.06</v>
      </c>
      <c r="G16" s="53"/>
      <c r="H16" s="53"/>
      <c r="I16" s="53"/>
      <c r="J16" s="53"/>
      <c r="K16" s="53"/>
      <c r="L16" s="53"/>
    </row>
    <row r="17" spans="2:12" ht="15.75" x14ac:dyDescent="0.25">
      <c r="B17" s="44"/>
    </row>
    <row r="18" spans="2:12" ht="16.5" thickBot="1" x14ac:dyDescent="0.3">
      <c r="B18" s="994" t="s">
        <v>221</v>
      </c>
      <c r="C18" s="994"/>
      <c r="D18" s="994"/>
      <c r="E18" s="994"/>
      <c r="F18" s="994"/>
    </row>
    <row r="19" spans="2:12" ht="51.75" thickBot="1" x14ac:dyDescent="0.3">
      <c r="B19" s="151" t="s">
        <v>63</v>
      </c>
      <c r="C19" s="152" t="s">
        <v>44</v>
      </c>
      <c r="D19" s="153" t="s">
        <v>122</v>
      </c>
      <c r="E19" s="153" t="s">
        <v>220</v>
      </c>
      <c r="F19" s="154" t="s">
        <v>219</v>
      </c>
    </row>
    <row r="20" spans="2:12" ht="15" customHeight="1" x14ac:dyDescent="0.25">
      <c r="B20" s="48" t="s">
        <v>113</v>
      </c>
      <c r="C20" s="58" t="s">
        <v>217</v>
      </c>
      <c r="D20" s="367">
        <v>450000</v>
      </c>
      <c r="E20" s="148">
        <v>337500</v>
      </c>
      <c r="F20" s="59">
        <v>112500</v>
      </c>
      <c r="L20" s="54"/>
    </row>
    <row r="21" spans="2:12" ht="15" customHeight="1" thickBot="1" x14ac:dyDescent="0.3">
      <c r="B21" s="50" t="s">
        <v>115</v>
      </c>
      <c r="C21" s="155" t="s">
        <v>218</v>
      </c>
      <c r="D21" s="368">
        <v>91238</v>
      </c>
      <c r="E21" s="156">
        <v>48660.26666666667</v>
      </c>
      <c r="F21" s="60">
        <v>42577.73333333333</v>
      </c>
      <c r="G21" s="55"/>
      <c r="I21" s="55"/>
      <c r="K21" s="54"/>
      <c r="L21" s="54"/>
    </row>
    <row r="22" spans="2:12" ht="15.75" thickBot="1" x14ac:dyDescent="0.3">
      <c r="B22" s="56"/>
      <c r="C22" s="149" t="s">
        <v>19</v>
      </c>
      <c r="D22" s="150">
        <f>SUM(D20:D21)</f>
        <v>541238</v>
      </c>
      <c r="E22" s="150">
        <f t="shared" ref="E22:F22" si="0">SUM(E20:E21)</f>
        <v>386160.26666666666</v>
      </c>
      <c r="F22" s="150">
        <f t="shared" si="0"/>
        <v>155077.73333333334</v>
      </c>
      <c r="G22" s="53"/>
      <c r="I22" s="53"/>
      <c r="J22" s="53"/>
      <c r="K22" s="53"/>
      <c r="L22" s="53"/>
    </row>
  </sheetData>
  <mergeCells count="2">
    <mergeCell ref="B8:F8"/>
    <mergeCell ref="B18:F18"/>
  </mergeCells>
  <pageMargins left="0.7" right="0.7" top="0.75" bottom="0.75" header="0.3" footer="0.3"/>
  <pageSetup orientation="portrait" r:id="rId1"/>
  <ignoredErrors>
    <ignoredError sqref="G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3"/>
  <sheetViews>
    <sheetView topLeftCell="A31" workbookViewId="0">
      <pane xSplit="1" topLeftCell="B1" activePane="topRight" state="frozen"/>
      <selection pane="topRight" activeCell="B5" sqref="B5:B9"/>
    </sheetView>
  </sheetViews>
  <sheetFormatPr baseColWidth="10" defaultColWidth="9.140625" defaultRowHeight="15" x14ac:dyDescent="0.25"/>
  <cols>
    <col min="1" max="1" width="37" bestFit="1" customWidth="1"/>
    <col min="5" max="5" width="11.5703125" customWidth="1"/>
    <col min="6" max="6" width="11.5703125" style="157" customWidth="1"/>
    <col min="7" max="7" width="11.42578125" customWidth="1"/>
    <col min="8" max="8" width="12.28515625" customWidth="1"/>
    <col min="9" max="9" width="11.5703125" style="157" customWidth="1"/>
    <col min="10" max="10" width="9.85546875" customWidth="1"/>
    <col min="11" max="11" width="12.5703125" customWidth="1"/>
    <col min="12" max="12" width="12.140625" customWidth="1"/>
    <col min="13" max="13" width="9.7109375" bestFit="1" customWidth="1"/>
    <col min="14" max="14" width="11.140625" bestFit="1" customWidth="1"/>
    <col min="15" max="15" width="13.28515625" customWidth="1"/>
    <col min="16" max="16" width="13.28515625" bestFit="1" customWidth="1"/>
  </cols>
  <sheetData>
    <row r="1" spans="1:15" ht="15.75" thickBot="1" x14ac:dyDescent="0.3"/>
    <row r="2" spans="1:15" ht="43.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5" x14ac:dyDescent="0.25">
      <c r="A3" s="71" t="s">
        <v>144</v>
      </c>
      <c r="B3" s="688">
        <v>7</v>
      </c>
      <c r="C3" s="932">
        <v>7</v>
      </c>
      <c r="D3" s="160">
        <f>B3-C3</f>
        <v>0</v>
      </c>
      <c r="E3" s="689">
        <v>458013.35</v>
      </c>
      <c r="F3" s="689">
        <v>458013.35</v>
      </c>
      <c r="G3" s="79">
        <f>E3-F3</f>
        <v>0</v>
      </c>
      <c r="H3" s="727">
        <v>0</v>
      </c>
      <c r="I3" s="930">
        <v>0</v>
      </c>
      <c r="J3" s="79">
        <f>H3-I3</f>
        <v>0</v>
      </c>
      <c r="K3" s="73">
        <f>E3-H3</f>
        <v>458013.35</v>
      </c>
      <c r="L3" s="73">
        <f>F3-I3</f>
        <v>458013.35</v>
      </c>
      <c r="M3" s="79">
        <f>K3-L3</f>
        <v>0</v>
      </c>
      <c r="N3" s="4"/>
      <c r="O3" s="4"/>
    </row>
    <row r="4" spans="1:15" x14ac:dyDescent="0.25">
      <c r="A4" s="71" t="s">
        <v>145</v>
      </c>
      <c r="B4" s="688">
        <v>10</v>
      </c>
      <c r="C4" s="932">
        <v>9</v>
      </c>
      <c r="D4" s="160">
        <f t="shared" ref="D4:D33" si="0">B4-C4</f>
        <v>1</v>
      </c>
      <c r="E4" s="689">
        <v>840396.07311</v>
      </c>
      <c r="F4" s="689">
        <v>812215.69</v>
      </c>
      <c r="G4" s="79">
        <f t="shared" ref="G4:G33" si="1">E4-F4</f>
        <v>28180.383110000053</v>
      </c>
      <c r="H4" s="727">
        <v>50200.110429883447</v>
      </c>
      <c r="I4" s="930">
        <v>254843.71</v>
      </c>
      <c r="J4" s="79">
        <f t="shared" ref="J4:J33" si="2">H4-I4</f>
        <v>-204643.59957011655</v>
      </c>
      <c r="K4" s="73">
        <f>E4-H4</f>
        <v>790195.96268011653</v>
      </c>
      <c r="L4" s="73">
        <f t="shared" ref="L4:L33" si="3">F4-I4</f>
        <v>557371.98</v>
      </c>
      <c r="M4" s="79">
        <f>K4-L4</f>
        <v>232823.98268011655</v>
      </c>
      <c r="N4" s="4"/>
    </row>
    <row r="5" spans="1:15" x14ac:dyDescent="0.25">
      <c r="A5" s="71" t="s">
        <v>146</v>
      </c>
      <c r="B5" s="688">
        <v>33</v>
      </c>
      <c r="C5" s="933">
        <v>28</v>
      </c>
      <c r="D5" s="160">
        <f t="shared" si="0"/>
        <v>5</v>
      </c>
      <c r="E5" s="728">
        <v>2273686.99596</v>
      </c>
      <c r="F5" s="689">
        <v>1801678.9624000001</v>
      </c>
      <c r="G5" s="79">
        <f t="shared" si="1"/>
        <v>472008.03355999989</v>
      </c>
      <c r="H5" s="725">
        <v>1410690.9822111428</v>
      </c>
      <c r="I5" s="930">
        <v>1210987.67</v>
      </c>
      <c r="J5" s="79">
        <f t="shared" si="2"/>
        <v>199703.31221114285</v>
      </c>
      <c r="K5" s="73">
        <f t="shared" ref="K5:K33" si="4">E5-H5</f>
        <v>862996.01374885719</v>
      </c>
      <c r="L5" s="73">
        <f t="shared" si="3"/>
        <v>590691.29240000015</v>
      </c>
      <c r="M5" s="79">
        <f t="shared" ref="M5:M33" si="5">K5-L5</f>
        <v>272304.72134885704</v>
      </c>
      <c r="N5" s="927" t="s">
        <v>676</v>
      </c>
    </row>
    <row r="6" spans="1:15" x14ac:dyDescent="0.25">
      <c r="A6" s="71" t="s">
        <v>148</v>
      </c>
      <c r="B6" s="688">
        <v>7</v>
      </c>
      <c r="C6" s="933">
        <v>6</v>
      </c>
      <c r="D6" s="160">
        <f t="shared" si="0"/>
        <v>1</v>
      </c>
      <c r="E6" s="728">
        <v>6734.8987324999998</v>
      </c>
      <c r="F6" s="689">
        <v>6452.3987300000008</v>
      </c>
      <c r="G6" s="79">
        <f t="shared" si="1"/>
        <v>282.50000249999903</v>
      </c>
      <c r="H6" s="727">
        <v>6264.3548534166666</v>
      </c>
      <c r="I6" s="930">
        <v>5634.58</v>
      </c>
      <c r="J6" s="79">
        <f>H6-I6</f>
        <v>629.7748534166667</v>
      </c>
      <c r="K6" s="73">
        <f>E6-H6</f>
        <v>470.5438790833332</v>
      </c>
      <c r="L6" s="73">
        <f t="shared" si="3"/>
        <v>817.81873000000087</v>
      </c>
      <c r="M6" s="79">
        <f t="shared" si="5"/>
        <v>-347.27485091666767</v>
      </c>
    </row>
    <row r="7" spans="1:15" x14ac:dyDescent="0.25">
      <c r="A7" s="74" t="s">
        <v>149</v>
      </c>
      <c r="B7" s="688">
        <v>12</v>
      </c>
      <c r="C7" s="933">
        <v>11</v>
      </c>
      <c r="D7" s="160">
        <f t="shared" si="0"/>
        <v>1</v>
      </c>
      <c r="E7" s="728">
        <v>7392.8029999999999</v>
      </c>
      <c r="F7" s="689">
        <v>5429.8029999999999</v>
      </c>
      <c r="G7" s="79">
        <f t="shared" si="1"/>
        <v>1963</v>
      </c>
      <c r="H7" s="727">
        <v>2359.0791058333334</v>
      </c>
      <c r="I7" s="930">
        <v>1687.85</v>
      </c>
      <c r="J7" s="79">
        <f t="shared" ref="J7" si="6">H7-I7</f>
        <v>671.22910583333351</v>
      </c>
      <c r="K7" s="73">
        <f t="shared" ref="K7:K8" si="7">E7-H7</f>
        <v>5033.7238941666665</v>
      </c>
      <c r="L7" s="73">
        <f t="shared" si="3"/>
        <v>3741.953</v>
      </c>
      <c r="M7" s="79">
        <f t="shared" si="5"/>
        <v>1291.7708941666665</v>
      </c>
    </row>
    <row r="8" spans="1:15" x14ac:dyDescent="0.25">
      <c r="A8" s="71" t="s">
        <v>147</v>
      </c>
      <c r="B8" s="688">
        <v>2</v>
      </c>
      <c r="C8" s="933">
        <v>2</v>
      </c>
      <c r="D8" s="160">
        <f t="shared" si="0"/>
        <v>0</v>
      </c>
      <c r="E8" s="728">
        <v>280.05799999999999</v>
      </c>
      <c r="F8" s="689">
        <v>280.05799999999999</v>
      </c>
      <c r="G8" s="79">
        <f t="shared" si="1"/>
        <v>0</v>
      </c>
      <c r="H8" s="727">
        <v>114.29448333333333</v>
      </c>
      <c r="I8" s="930">
        <v>93.13</v>
      </c>
      <c r="J8" s="79">
        <f>H8-I8</f>
        <v>21.164483333333337</v>
      </c>
      <c r="K8" s="73">
        <f t="shared" si="7"/>
        <v>165.76351666666665</v>
      </c>
      <c r="L8" s="73">
        <f t="shared" si="3"/>
        <v>186.928</v>
      </c>
      <c r="M8" s="79">
        <f t="shared" si="5"/>
        <v>-21.164483333333351</v>
      </c>
      <c r="N8" s="784"/>
      <c r="O8" t="s">
        <v>677</v>
      </c>
    </row>
    <row r="9" spans="1:15" x14ac:dyDescent="0.25">
      <c r="A9" s="71" t="s">
        <v>150</v>
      </c>
      <c r="B9" s="688">
        <v>66</v>
      </c>
      <c r="C9" s="933">
        <v>49</v>
      </c>
      <c r="D9" s="160">
        <f t="shared" si="0"/>
        <v>17</v>
      </c>
      <c r="E9" s="728">
        <v>41418.807919999999</v>
      </c>
      <c r="F9" s="689">
        <v>34130.25</v>
      </c>
      <c r="G9" s="79">
        <f t="shared" si="1"/>
        <v>7288.5579199999993</v>
      </c>
      <c r="H9" s="727">
        <v>17379.972399000006</v>
      </c>
      <c r="I9" s="930">
        <v>11778.03</v>
      </c>
      <c r="J9" s="79">
        <f t="shared" si="2"/>
        <v>5601.942399000005</v>
      </c>
      <c r="K9" s="690">
        <f t="shared" si="4"/>
        <v>24038.835520999994</v>
      </c>
      <c r="L9" s="73">
        <f t="shared" si="3"/>
        <v>22352.22</v>
      </c>
      <c r="M9" s="79">
        <f t="shared" si="5"/>
        <v>1686.6155209999924</v>
      </c>
    </row>
    <row r="10" spans="1:15" x14ac:dyDescent="0.25">
      <c r="A10" s="71" t="s">
        <v>151</v>
      </c>
      <c r="B10" s="688">
        <v>2</v>
      </c>
      <c r="C10" s="933">
        <v>2</v>
      </c>
      <c r="D10" s="160">
        <f t="shared" si="0"/>
        <v>0</v>
      </c>
      <c r="E10" s="728">
        <v>5189.6848</v>
      </c>
      <c r="F10" s="689">
        <v>5189.6848</v>
      </c>
      <c r="G10" s="79">
        <f t="shared" si="1"/>
        <v>0</v>
      </c>
      <c r="H10" s="727">
        <v>1949.1117777777777</v>
      </c>
      <c r="I10" s="930">
        <v>1603.13</v>
      </c>
      <c r="J10" s="79">
        <f t="shared" si="2"/>
        <v>345.98177777777755</v>
      </c>
      <c r="K10" s="73">
        <f t="shared" si="4"/>
        <v>3240.5730222222223</v>
      </c>
      <c r="L10" s="73">
        <f t="shared" si="3"/>
        <v>3586.5547999999999</v>
      </c>
      <c r="M10" s="79">
        <f t="shared" si="5"/>
        <v>-345.98177777777755</v>
      </c>
    </row>
    <row r="11" spans="1:15" x14ac:dyDescent="0.25">
      <c r="A11" s="71" t="s">
        <v>210</v>
      </c>
      <c r="B11" s="688">
        <v>4</v>
      </c>
      <c r="C11" s="933">
        <v>4</v>
      </c>
      <c r="D11" s="160">
        <f t="shared" si="0"/>
        <v>0</v>
      </c>
      <c r="E11" s="728">
        <v>10870.894</v>
      </c>
      <c r="F11" s="689">
        <v>10870.894</v>
      </c>
      <c r="G11" s="79">
        <f t="shared" si="1"/>
        <v>0</v>
      </c>
      <c r="H11" s="727">
        <v>9796.0239999999994</v>
      </c>
      <c r="I11" s="930">
        <v>9301.74</v>
      </c>
      <c r="J11" s="79">
        <f t="shared" si="2"/>
        <v>494.28399999999965</v>
      </c>
      <c r="K11" s="73">
        <f t="shared" si="4"/>
        <v>1074.8700000000008</v>
      </c>
      <c r="L11" s="73">
        <f t="shared" si="3"/>
        <v>1569.1540000000005</v>
      </c>
      <c r="M11" s="79">
        <f t="shared" si="5"/>
        <v>-494.28399999999965</v>
      </c>
    </row>
    <row r="12" spans="1:15" x14ac:dyDescent="0.25">
      <c r="A12" s="71" t="s">
        <v>130</v>
      </c>
      <c r="B12" s="688">
        <v>13</v>
      </c>
      <c r="C12" s="933">
        <v>11</v>
      </c>
      <c r="D12" s="160">
        <f t="shared" si="0"/>
        <v>2</v>
      </c>
      <c r="E12" s="728">
        <v>209189.09974999999</v>
      </c>
      <c r="F12" s="689">
        <v>159744.46974999999</v>
      </c>
      <c r="G12" s="79">
        <f t="shared" si="1"/>
        <v>49444.630000000005</v>
      </c>
      <c r="H12" s="727">
        <v>161924.67340416668</v>
      </c>
      <c r="I12" s="930">
        <v>124007.6</v>
      </c>
      <c r="J12" s="79">
        <f t="shared" si="2"/>
        <v>37917.073404166673</v>
      </c>
      <c r="K12" s="73">
        <f t="shared" si="4"/>
        <v>47264.426345833315</v>
      </c>
      <c r="L12" s="73">
        <f t="shared" si="3"/>
        <v>35736.869749999983</v>
      </c>
      <c r="M12" s="79">
        <f t="shared" si="5"/>
        <v>11527.556595833332</v>
      </c>
    </row>
    <row r="13" spans="1:15" x14ac:dyDescent="0.25">
      <c r="A13" s="71" t="s">
        <v>152</v>
      </c>
      <c r="B13" s="688">
        <v>1</v>
      </c>
      <c r="C13" s="933">
        <v>1</v>
      </c>
      <c r="D13" s="160">
        <f t="shared" si="0"/>
        <v>0</v>
      </c>
      <c r="E13" s="728">
        <v>685.45825000000002</v>
      </c>
      <c r="F13" s="689">
        <v>685.45825000000002</v>
      </c>
      <c r="G13" s="79">
        <f t="shared" si="1"/>
        <v>0</v>
      </c>
      <c r="H13" s="727">
        <v>114.24304166666667</v>
      </c>
      <c r="I13" s="930">
        <v>45.7</v>
      </c>
      <c r="J13" s="79">
        <f t="shared" si="2"/>
        <v>68.543041666666667</v>
      </c>
      <c r="K13" s="73">
        <f t="shared" si="4"/>
        <v>571.21520833333329</v>
      </c>
      <c r="L13" s="73">
        <f t="shared" si="3"/>
        <v>639.75824999999998</v>
      </c>
      <c r="M13" s="79">
        <f t="shared" si="5"/>
        <v>-68.543041666666682</v>
      </c>
    </row>
    <row r="14" spans="1:15" x14ac:dyDescent="0.25">
      <c r="A14" s="71" t="s">
        <v>153</v>
      </c>
      <c r="B14" s="688">
        <v>12</v>
      </c>
      <c r="C14" s="933">
        <v>10</v>
      </c>
      <c r="D14" s="160">
        <f t="shared" si="0"/>
        <v>2</v>
      </c>
      <c r="E14" s="728">
        <v>2389.8053599999998</v>
      </c>
      <c r="F14" s="689">
        <v>803.32535999999993</v>
      </c>
      <c r="G14" s="79">
        <f t="shared" si="1"/>
        <v>1586.48</v>
      </c>
      <c r="H14" s="727">
        <v>248.81544066666666</v>
      </c>
      <c r="I14" s="930">
        <v>175.6</v>
      </c>
      <c r="J14" s="79">
        <f t="shared" si="2"/>
        <v>73.215440666666666</v>
      </c>
      <c r="K14" s="73">
        <f t="shared" si="4"/>
        <v>2140.9899193333331</v>
      </c>
      <c r="L14" s="73">
        <f t="shared" si="3"/>
        <v>627.72535999999991</v>
      </c>
      <c r="M14" s="79">
        <f t="shared" si="5"/>
        <v>1513.2645593333332</v>
      </c>
    </row>
    <row r="15" spans="1:15" x14ac:dyDescent="0.25">
      <c r="A15" s="71" t="s">
        <v>154</v>
      </c>
      <c r="B15" s="688">
        <v>24</v>
      </c>
      <c r="C15" s="933">
        <v>24</v>
      </c>
      <c r="D15" s="160">
        <f t="shared" si="0"/>
        <v>0</v>
      </c>
      <c r="E15" s="728">
        <v>3458.1133</v>
      </c>
      <c r="F15" s="689">
        <v>3458.1133</v>
      </c>
      <c r="G15" s="79">
        <f t="shared" si="1"/>
        <v>0</v>
      </c>
      <c r="H15" s="727">
        <v>2879.3137666666667</v>
      </c>
      <c r="I15" s="930">
        <v>2696.53</v>
      </c>
      <c r="J15" s="79">
        <f t="shared" si="2"/>
        <v>182.78376666666645</v>
      </c>
      <c r="K15" s="73">
        <f t="shared" si="4"/>
        <v>578.79953333333333</v>
      </c>
      <c r="L15" s="73">
        <f t="shared" si="3"/>
        <v>761.58329999999978</v>
      </c>
      <c r="M15" s="79">
        <f t="shared" si="5"/>
        <v>-182.78376666666645</v>
      </c>
    </row>
    <row r="16" spans="1:15" x14ac:dyDescent="0.25">
      <c r="A16" s="71" t="s">
        <v>155</v>
      </c>
      <c r="B16" s="688">
        <v>87</v>
      </c>
      <c r="C16" s="933">
        <v>85</v>
      </c>
      <c r="D16" s="160">
        <f t="shared" si="0"/>
        <v>2</v>
      </c>
      <c r="E16" s="728">
        <v>23129.7437703</v>
      </c>
      <c r="F16" s="689">
        <v>22576.099770000001</v>
      </c>
      <c r="G16" s="79">
        <f t="shared" si="1"/>
        <v>553.64400029999888</v>
      </c>
      <c r="H16" s="726">
        <v>12007.405618103321</v>
      </c>
      <c r="I16" s="930">
        <v>9460.44</v>
      </c>
      <c r="J16" s="79">
        <f t="shared" si="2"/>
        <v>2546.9656181033206</v>
      </c>
      <c r="K16" s="690">
        <f>E16-H16</f>
        <v>11122.338152196678</v>
      </c>
      <c r="L16" s="73">
        <f t="shared" si="3"/>
        <v>13115.65977</v>
      </c>
      <c r="M16" s="79">
        <f t="shared" si="5"/>
        <v>-1993.3216178033217</v>
      </c>
    </row>
    <row r="17" spans="1:16" x14ac:dyDescent="0.25">
      <c r="A17" s="71" t="s">
        <v>156</v>
      </c>
      <c r="B17" s="688">
        <v>1</v>
      </c>
      <c r="C17" s="933">
        <v>1</v>
      </c>
      <c r="D17" s="160">
        <f t="shared" si="0"/>
        <v>0</v>
      </c>
      <c r="E17" s="728">
        <v>5304.7359999999999</v>
      </c>
      <c r="F17" s="689">
        <v>5304.74</v>
      </c>
      <c r="G17" s="79">
        <f t="shared" si="1"/>
        <v>-3.9999999999054126E-3</v>
      </c>
      <c r="H17" s="727">
        <v>707.29813333333334</v>
      </c>
      <c r="I17" s="930">
        <v>176.82</v>
      </c>
      <c r="J17" s="79">
        <f t="shared" si="2"/>
        <v>530.47813333333329</v>
      </c>
      <c r="K17" s="73">
        <f t="shared" si="4"/>
        <v>4597.4378666666662</v>
      </c>
      <c r="L17" s="690">
        <v>5216.3237399999998</v>
      </c>
      <c r="M17" s="79">
        <f t="shared" si="5"/>
        <v>-618.88587333333362</v>
      </c>
    </row>
    <row r="18" spans="1:16" x14ac:dyDescent="0.25">
      <c r="A18" s="71" t="s">
        <v>157</v>
      </c>
      <c r="B18" s="688">
        <v>134</v>
      </c>
      <c r="C18" s="933">
        <v>131</v>
      </c>
      <c r="D18" s="160">
        <f t="shared" si="0"/>
        <v>3</v>
      </c>
      <c r="E18" s="728">
        <v>17971.58527</v>
      </c>
      <c r="F18" s="689">
        <v>17592.360270000001</v>
      </c>
      <c r="G18" s="79">
        <f t="shared" si="1"/>
        <v>379.22499999999854</v>
      </c>
      <c r="H18" s="727">
        <v>12435.392786666656</v>
      </c>
      <c r="I18" s="930">
        <v>11143.21</v>
      </c>
      <c r="J18" s="79">
        <f t="shared" si="2"/>
        <v>1292.1827866666572</v>
      </c>
      <c r="K18" s="73">
        <f t="shared" si="4"/>
        <v>5536.1924833333433</v>
      </c>
      <c r="L18" s="73">
        <f t="shared" si="3"/>
        <v>6449.1502700000019</v>
      </c>
      <c r="M18" s="79">
        <f t="shared" si="5"/>
        <v>-912.95778666665865</v>
      </c>
    </row>
    <row r="19" spans="1:16" x14ac:dyDescent="0.25">
      <c r="A19" s="71" t="s">
        <v>158</v>
      </c>
      <c r="B19" s="688">
        <v>71</v>
      </c>
      <c r="C19" s="933">
        <v>59</v>
      </c>
      <c r="D19" s="160">
        <f t="shared" si="0"/>
        <v>12</v>
      </c>
      <c r="E19" s="728">
        <v>15362.167369999999</v>
      </c>
      <c r="F19" s="689">
        <v>12381.246369999999</v>
      </c>
      <c r="G19" s="79">
        <f t="shared" si="1"/>
        <v>2980.9210000000003</v>
      </c>
      <c r="H19" s="727">
        <v>7810.8343293333337</v>
      </c>
      <c r="I19" s="930">
        <v>6506.31</v>
      </c>
      <c r="J19" s="79">
        <f t="shared" si="2"/>
        <v>1304.5243293333333</v>
      </c>
      <c r="K19" s="73">
        <f t="shared" si="4"/>
        <v>7551.3330406666655</v>
      </c>
      <c r="L19" s="73">
        <f t="shared" si="3"/>
        <v>5874.9363699999985</v>
      </c>
      <c r="M19" s="79">
        <f t="shared" si="5"/>
        <v>1676.396670666667</v>
      </c>
    </row>
    <row r="20" spans="1:16" x14ac:dyDescent="0.25">
      <c r="A20" s="71" t="s">
        <v>159</v>
      </c>
      <c r="B20" s="688">
        <v>107</v>
      </c>
      <c r="C20" s="933">
        <v>97</v>
      </c>
      <c r="D20" s="160">
        <f t="shared" si="0"/>
        <v>10</v>
      </c>
      <c r="E20" s="728">
        <v>10428.672919999999</v>
      </c>
      <c r="F20" s="689">
        <v>9423.5300000000007</v>
      </c>
      <c r="G20" s="79">
        <f t="shared" si="1"/>
        <v>1005.1429199999984</v>
      </c>
      <c r="H20" s="727">
        <v>5607.9667196666696</v>
      </c>
      <c r="I20" s="930">
        <v>4736.83</v>
      </c>
      <c r="J20" s="79">
        <f t="shared" si="2"/>
        <v>871.13671966666971</v>
      </c>
      <c r="K20" s="690">
        <f t="shared" si="4"/>
        <v>4820.7062003333294</v>
      </c>
      <c r="L20" s="73">
        <f t="shared" si="3"/>
        <v>4686.7000000000007</v>
      </c>
      <c r="M20" s="79">
        <f t="shared" si="5"/>
        <v>134.00620033332871</v>
      </c>
    </row>
    <row r="21" spans="1:16" x14ac:dyDescent="0.25">
      <c r="A21" s="71" t="s">
        <v>160</v>
      </c>
      <c r="B21" s="688">
        <v>26</v>
      </c>
      <c r="C21" s="933">
        <v>20</v>
      </c>
      <c r="D21" s="160">
        <f t="shared" si="0"/>
        <v>6</v>
      </c>
      <c r="E21" s="728">
        <v>24505.955000000002</v>
      </c>
      <c r="F21" s="689">
        <v>17457.96</v>
      </c>
      <c r="G21" s="79">
        <f t="shared" si="1"/>
        <v>7047.9950000000026</v>
      </c>
      <c r="H21" s="727">
        <v>11480.74625</v>
      </c>
      <c r="I21" s="930">
        <v>8477.7099999999991</v>
      </c>
      <c r="J21" s="79">
        <f t="shared" si="2"/>
        <v>3003.036250000001</v>
      </c>
      <c r="K21" s="690">
        <f t="shared" si="4"/>
        <v>13025.208750000002</v>
      </c>
      <c r="L21" s="73">
        <f t="shared" si="3"/>
        <v>8980.25</v>
      </c>
      <c r="M21" s="79">
        <f t="shared" si="5"/>
        <v>4044.9587500000016</v>
      </c>
    </row>
    <row r="22" spans="1:16" x14ac:dyDescent="0.25">
      <c r="A22" s="71" t="s">
        <v>161</v>
      </c>
      <c r="B22" s="688">
        <v>26</v>
      </c>
      <c r="C22" s="933">
        <v>21</v>
      </c>
      <c r="D22" s="160">
        <f t="shared" si="0"/>
        <v>5</v>
      </c>
      <c r="E22" s="728">
        <v>9938.6803357000008</v>
      </c>
      <c r="F22" s="689">
        <v>8129.1563399999995</v>
      </c>
      <c r="G22" s="79">
        <f t="shared" si="1"/>
        <v>1809.5239957000013</v>
      </c>
      <c r="H22" s="727">
        <v>5046.8367874666656</v>
      </c>
      <c r="I22" s="930">
        <v>3747.6</v>
      </c>
      <c r="J22" s="79">
        <f t="shared" si="2"/>
        <v>1299.2367874666656</v>
      </c>
      <c r="K22" s="73">
        <f t="shared" si="4"/>
        <v>4891.8435482333352</v>
      </c>
      <c r="L22" s="73">
        <f t="shared" si="3"/>
        <v>4381.5563399999992</v>
      </c>
      <c r="M22" s="79">
        <f t="shared" si="5"/>
        <v>510.28720823333606</v>
      </c>
    </row>
    <row r="23" spans="1:16" x14ac:dyDescent="0.25">
      <c r="A23" s="71" t="s">
        <v>162</v>
      </c>
      <c r="B23" s="688">
        <v>109</v>
      </c>
      <c r="C23" s="933">
        <v>103</v>
      </c>
      <c r="D23" s="160">
        <f t="shared" si="0"/>
        <v>6</v>
      </c>
      <c r="E23" s="728">
        <v>67918.503498999999</v>
      </c>
      <c r="F23" s="689">
        <v>62424.67</v>
      </c>
      <c r="G23" s="79">
        <f t="shared" si="1"/>
        <v>5493.8334990000003</v>
      </c>
      <c r="H23" s="727">
        <v>52391.471137186687</v>
      </c>
      <c r="I23" s="930">
        <v>45068.3</v>
      </c>
      <c r="J23" s="79">
        <f t="shared" si="2"/>
        <v>7323.1711371866841</v>
      </c>
      <c r="K23" s="73">
        <f t="shared" si="4"/>
        <v>15527.032361813312</v>
      </c>
      <c r="L23" s="73">
        <f t="shared" si="3"/>
        <v>17356.369999999995</v>
      </c>
      <c r="M23" s="79">
        <f t="shared" si="5"/>
        <v>-1829.3376381866838</v>
      </c>
    </row>
    <row r="24" spans="1:16" x14ac:dyDescent="0.25">
      <c r="A24" s="71" t="s">
        <v>163</v>
      </c>
      <c r="B24" s="688">
        <v>42</v>
      </c>
      <c r="C24" s="933">
        <v>38</v>
      </c>
      <c r="D24" s="160">
        <f t="shared" si="0"/>
        <v>4</v>
      </c>
      <c r="E24" s="728">
        <v>19806.138132599994</v>
      </c>
      <c r="F24" s="689">
        <v>18223.755882599995</v>
      </c>
      <c r="G24" s="79">
        <f t="shared" si="1"/>
        <v>1582.3822499999987</v>
      </c>
      <c r="H24" s="727">
        <v>15393.396137539998</v>
      </c>
      <c r="I24" s="930">
        <v>13207.93</v>
      </c>
      <c r="J24" s="79">
        <f t="shared" si="2"/>
        <v>2185.4661375399974</v>
      </c>
      <c r="K24" s="73">
        <f t="shared" si="4"/>
        <v>4412.741995059996</v>
      </c>
      <c r="L24" s="73">
        <f t="shared" si="3"/>
        <v>5015.8258825999947</v>
      </c>
      <c r="M24" s="79">
        <f t="shared" si="5"/>
        <v>-603.08388753999861</v>
      </c>
    </row>
    <row r="25" spans="1:16" x14ac:dyDescent="0.25">
      <c r="A25" s="71" t="s">
        <v>164</v>
      </c>
      <c r="B25" s="688">
        <v>89</v>
      </c>
      <c r="C25" s="933">
        <v>81</v>
      </c>
      <c r="D25" s="160">
        <f t="shared" si="0"/>
        <v>8</v>
      </c>
      <c r="E25" s="728">
        <v>9466.2027357999996</v>
      </c>
      <c r="F25" s="689">
        <v>8849.6127400000005</v>
      </c>
      <c r="G25" s="79">
        <f t="shared" si="1"/>
        <v>616.58999579999909</v>
      </c>
      <c r="H25" s="727">
        <v>7190.7258383466642</v>
      </c>
      <c r="I25" s="930">
        <v>6370.69</v>
      </c>
      <c r="J25" s="79">
        <f t="shared" si="2"/>
        <v>820.0358383466646</v>
      </c>
      <c r="K25" s="73">
        <f t="shared" si="4"/>
        <v>2275.4768974533354</v>
      </c>
      <c r="L25" s="73">
        <f t="shared" si="3"/>
        <v>2478.9227400000009</v>
      </c>
      <c r="M25" s="79">
        <f t="shared" si="5"/>
        <v>-203.44584254666552</v>
      </c>
    </row>
    <row r="26" spans="1:16" x14ac:dyDescent="0.25">
      <c r="A26" s="71" t="s">
        <v>165</v>
      </c>
      <c r="B26" s="688">
        <v>13</v>
      </c>
      <c r="C26" s="933">
        <v>12</v>
      </c>
      <c r="D26" s="160">
        <f t="shared" si="0"/>
        <v>1</v>
      </c>
      <c r="E26" s="728">
        <v>1324.2346480000001</v>
      </c>
      <c r="F26" s="689">
        <v>1260.96065</v>
      </c>
      <c r="G26" s="79">
        <f t="shared" si="1"/>
        <v>63.27399800000012</v>
      </c>
      <c r="H26" s="727">
        <v>1157.922099190476</v>
      </c>
      <c r="I26" s="930">
        <v>1081.08</v>
      </c>
      <c r="J26" s="79">
        <f t="shared" si="2"/>
        <v>76.842099190476119</v>
      </c>
      <c r="K26" s="73">
        <f t="shared" si="4"/>
        <v>166.31254880952406</v>
      </c>
      <c r="L26" s="73">
        <f t="shared" si="3"/>
        <v>179.88065000000006</v>
      </c>
      <c r="M26" s="79">
        <f t="shared" si="5"/>
        <v>-13.568101190476</v>
      </c>
      <c r="O26" s="4"/>
      <c r="P26" s="4"/>
    </row>
    <row r="27" spans="1:16" x14ac:dyDescent="0.25">
      <c r="A27" s="71" t="s">
        <v>211</v>
      </c>
      <c r="B27" s="688">
        <v>54</v>
      </c>
      <c r="C27" s="933">
        <v>48</v>
      </c>
      <c r="D27" s="160">
        <f t="shared" si="0"/>
        <v>6</v>
      </c>
      <c r="E27" s="728">
        <v>15606.8021085</v>
      </c>
      <c r="F27" s="689">
        <v>8565.4599999999991</v>
      </c>
      <c r="G27" s="79">
        <f t="shared" si="1"/>
        <v>7041.3421085000009</v>
      </c>
      <c r="H27" s="727">
        <v>6784.7754969733287</v>
      </c>
      <c r="I27" s="930">
        <v>4987.1000000000004</v>
      </c>
      <c r="J27" s="79">
        <f t="shared" si="2"/>
        <v>1797.6754969733283</v>
      </c>
      <c r="K27" s="73">
        <f t="shared" si="4"/>
        <v>8822.0266115266713</v>
      </c>
      <c r="L27" s="73">
        <f t="shared" si="3"/>
        <v>3578.3599999999988</v>
      </c>
      <c r="M27" s="79">
        <f t="shared" si="5"/>
        <v>5243.6666115266726</v>
      </c>
    </row>
    <row r="28" spans="1:16" x14ac:dyDescent="0.25">
      <c r="A28" s="71" t="s">
        <v>307</v>
      </c>
      <c r="B28" s="688">
        <v>2</v>
      </c>
      <c r="C28" s="933">
        <v>0</v>
      </c>
      <c r="D28" s="160">
        <f t="shared" si="0"/>
        <v>2</v>
      </c>
      <c r="E28" s="728">
        <v>12633.214120000001</v>
      </c>
      <c r="F28" s="689">
        <v>0</v>
      </c>
      <c r="G28" s="79">
        <f t="shared" si="1"/>
        <v>12633.214120000001</v>
      </c>
      <c r="H28" s="727">
        <v>1473.8749806666667</v>
      </c>
      <c r="I28" s="930">
        <v>0</v>
      </c>
      <c r="J28" s="79">
        <f t="shared" si="2"/>
        <v>1473.8749806666667</v>
      </c>
      <c r="K28" s="73">
        <f t="shared" si="4"/>
        <v>11159.339139333333</v>
      </c>
      <c r="L28" s="73">
        <f t="shared" si="3"/>
        <v>0</v>
      </c>
      <c r="M28" s="79">
        <f t="shared" si="5"/>
        <v>11159.339139333333</v>
      </c>
    </row>
    <row r="29" spans="1:16" x14ac:dyDescent="0.25">
      <c r="A29" s="71" t="s">
        <v>166</v>
      </c>
      <c r="B29" s="688">
        <v>22</v>
      </c>
      <c r="C29" s="933">
        <v>20</v>
      </c>
      <c r="D29" s="160">
        <f t="shared" si="0"/>
        <v>2</v>
      </c>
      <c r="E29" s="728">
        <v>1560.6320000000001</v>
      </c>
      <c r="F29" s="689">
        <v>1350.6320000000001</v>
      </c>
      <c r="G29" s="79">
        <f t="shared" si="1"/>
        <v>210</v>
      </c>
      <c r="H29" s="727">
        <v>210.76146666666665</v>
      </c>
      <c r="I29" s="930">
        <v>112.55</v>
      </c>
      <c r="J29" s="79">
        <f t="shared" si="2"/>
        <v>98.211466666666652</v>
      </c>
      <c r="K29" s="73">
        <f t="shared" si="4"/>
        <v>1349.8705333333335</v>
      </c>
      <c r="L29" s="73">
        <f t="shared" si="3"/>
        <v>1238.0820000000001</v>
      </c>
      <c r="M29" s="79">
        <f t="shared" si="5"/>
        <v>111.78853333333336</v>
      </c>
      <c r="P29" s="4"/>
    </row>
    <row r="30" spans="1:16" x14ac:dyDescent="0.25">
      <c r="A30" s="71" t="s">
        <v>167</v>
      </c>
      <c r="B30" s="688">
        <v>1</v>
      </c>
      <c r="C30" s="933">
        <v>1</v>
      </c>
      <c r="D30" s="160">
        <f t="shared" si="0"/>
        <v>0</v>
      </c>
      <c r="E30" s="728">
        <v>225</v>
      </c>
      <c r="F30" s="689">
        <v>225</v>
      </c>
      <c r="G30" s="79">
        <f t="shared" si="1"/>
        <v>0</v>
      </c>
      <c r="H30" s="727">
        <v>211.875</v>
      </c>
      <c r="I30" s="930">
        <v>200.63</v>
      </c>
      <c r="J30" s="79">
        <f t="shared" si="2"/>
        <v>11.245000000000005</v>
      </c>
      <c r="K30" s="73">
        <f t="shared" si="4"/>
        <v>13.125</v>
      </c>
      <c r="L30" s="73">
        <f t="shared" si="3"/>
        <v>24.370000000000005</v>
      </c>
      <c r="M30" s="79">
        <f t="shared" si="5"/>
        <v>-11.245000000000005</v>
      </c>
    </row>
    <row r="31" spans="1:16" ht="26.25" x14ac:dyDescent="0.25">
      <c r="A31" s="71" t="s">
        <v>168</v>
      </c>
      <c r="B31" s="688">
        <v>3</v>
      </c>
      <c r="C31" s="933">
        <v>2</v>
      </c>
      <c r="D31" s="160">
        <f t="shared" si="0"/>
        <v>1</v>
      </c>
      <c r="E31" s="728">
        <v>1318.8669199999999</v>
      </c>
      <c r="F31" s="931">
        <v>758.24192000000005</v>
      </c>
      <c r="G31" s="79">
        <f t="shared" si="1"/>
        <v>560.62499999999989</v>
      </c>
      <c r="H31" s="727">
        <v>1012.1146183333334</v>
      </c>
      <c r="I31" s="930">
        <v>419.17</v>
      </c>
      <c r="J31" s="79">
        <f t="shared" si="2"/>
        <v>592.94461833333344</v>
      </c>
      <c r="K31" s="73">
        <f t="shared" si="4"/>
        <v>306.75230166666654</v>
      </c>
      <c r="L31" s="73">
        <f t="shared" si="3"/>
        <v>339.07192000000003</v>
      </c>
      <c r="M31" s="79">
        <f t="shared" si="5"/>
        <v>-32.319618333333494</v>
      </c>
    </row>
    <row r="32" spans="1:16" x14ac:dyDescent="0.25">
      <c r="A32" s="74" t="s">
        <v>169</v>
      </c>
      <c r="B32" s="688">
        <v>11</v>
      </c>
      <c r="C32" s="933">
        <v>11</v>
      </c>
      <c r="D32" s="160">
        <f t="shared" si="0"/>
        <v>0</v>
      </c>
      <c r="E32" s="728">
        <v>1551.35788</v>
      </c>
      <c r="F32" s="931">
        <v>1551.35789</v>
      </c>
      <c r="G32" s="79">
        <f t="shared" si="1"/>
        <v>-9.9999999747524271E-6</v>
      </c>
      <c r="H32" s="727">
        <v>1185.32607575</v>
      </c>
      <c r="I32" s="930">
        <v>1054.5</v>
      </c>
      <c r="J32" s="79">
        <f t="shared" si="2"/>
        <v>130.82607574999997</v>
      </c>
      <c r="K32" s="73">
        <f t="shared" si="4"/>
        <v>366.03180425000005</v>
      </c>
      <c r="L32" s="73">
        <f t="shared" si="3"/>
        <v>496.85789</v>
      </c>
      <c r="M32" s="79">
        <f t="shared" si="5"/>
        <v>-130.82608574999995</v>
      </c>
    </row>
    <row r="33" spans="1:16" ht="15.75" thickBot="1" x14ac:dyDescent="0.3">
      <c r="A33" s="74" t="s">
        <v>170</v>
      </c>
      <c r="B33" s="688">
        <v>14</v>
      </c>
      <c r="C33" s="926">
        <v>14</v>
      </c>
      <c r="D33" s="160">
        <f t="shared" si="0"/>
        <v>0</v>
      </c>
      <c r="E33" s="728">
        <v>3870.3521799999999</v>
      </c>
      <c r="F33" s="931">
        <v>3870.3521800000003</v>
      </c>
      <c r="G33" s="79">
        <f t="shared" si="1"/>
        <v>0</v>
      </c>
      <c r="H33" s="727">
        <v>2170.2034436666668</v>
      </c>
      <c r="I33" s="930">
        <v>1826.13</v>
      </c>
      <c r="J33" s="79">
        <f t="shared" si="2"/>
        <v>344.07344366666666</v>
      </c>
      <c r="K33" s="73">
        <f t="shared" si="4"/>
        <v>1700.1487363333331</v>
      </c>
      <c r="L33" s="73">
        <f t="shared" si="3"/>
        <v>2044.2221800000002</v>
      </c>
      <c r="M33" s="79">
        <f t="shared" si="5"/>
        <v>-344.07344366666712</v>
      </c>
    </row>
    <row r="34" spans="1:16" ht="15.75" thickBot="1" x14ac:dyDescent="0.3">
      <c r="A34" s="264" t="s">
        <v>238</v>
      </c>
      <c r="B34" s="161">
        <f>SUM(B3:B33)</f>
        <v>1005</v>
      </c>
      <c r="C34" s="161">
        <f t="shared" ref="C34:D34" si="8">SUM(C3:C33)</f>
        <v>908</v>
      </c>
      <c r="D34" s="161">
        <f t="shared" si="8"/>
        <v>97</v>
      </c>
      <c r="E34" s="722">
        <f t="shared" ref="E34:J34" si="9">SUM(E3:E33)</f>
        <v>4101628.8870724002</v>
      </c>
      <c r="F34" s="369">
        <f t="shared" si="9"/>
        <v>3498897.5936026</v>
      </c>
      <c r="G34" s="369">
        <f t="shared" si="9"/>
        <v>602731.29346979992</v>
      </c>
      <c r="H34" s="722">
        <f t="shared" si="9"/>
        <v>1808199.9018324448</v>
      </c>
      <c r="I34" s="159">
        <f t="shared" si="9"/>
        <v>1741432.27</v>
      </c>
      <c r="J34" s="159">
        <f t="shared" si="9"/>
        <v>66767.631832444531</v>
      </c>
      <c r="K34" s="723">
        <f t="shared" ref="K34:L34" si="10">SUM(K3:K33)</f>
        <v>2293428.9852399561</v>
      </c>
      <c r="L34" s="159">
        <f t="shared" si="10"/>
        <v>1757553.7273426005</v>
      </c>
      <c r="M34" s="159">
        <f>SUM(M3:M33)</f>
        <v>535875.25789735524</v>
      </c>
      <c r="N34" s="4"/>
      <c r="O34" s="131"/>
    </row>
    <row r="35" spans="1:16" x14ac:dyDescent="0.25">
      <c r="A35" s="80" t="s">
        <v>181</v>
      </c>
      <c r="B35" s="91">
        <v>756</v>
      </c>
      <c r="C35" s="91">
        <v>756</v>
      </c>
      <c r="D35" s="240">
        <v>0</v>
      </c>
      <c r="E35" s="87">
        <v>22435224.766720001</v>
      </c>
      <c r="F35" s="87">
        <v>22435224.766720001</v>
      </c>
      <c r="G35" s="247">
        <v>0</v>
      </c>
      <c r="H35" s="87">
        <v>0</v>
      </c>
      <c r="I35" s="87">
        <v>0</v>
      </c>
      <c r="J35" s="247">
        <v>0</v>
      </c>
      <c r="K35" s="87">
        <v>22435224.766720001</v>
      </c>
      <c r="L35" s="87">
        <v>22435224.766720001</v>
      </c>
      <c r="M35" s="247">
        <v>0</v>
      </c>
      <c r="O35" s="131"/>
    </row>
    <row r="36" spans="1:16" ht="27.6" customHeight="1" x14ac:dyDescent="0.25">
      <c r="A36" s="71" t="s">
        <v>180</v>
      </c>
      <c r="B36" s="82">
        <v>1943.65</v>
      </c>
      <c r="C36" s="82">
        <v>1943.65</v>
      </c>
      <c r="D36" s="241">
        <v>0</v>
      </c>
      <c r="E36" s="73">
        <v>120894567.94577999</v>
      </c>
      <c r="F36" s="73">
        <v>120894567.94577999</v>
      </c>
      <c r="G36" s="79">
        <v>0</v>
      </c>
      <c r="H36" s="73">
        <v>0</v>
      </c>
      <c r="I36" s="73">
        <v>0</v>
      </c>
      <c r="J36" s="79">
        <v>0</v>
      </c>
      <c r="K36" s="73">
        <v>120894567.94577999</v>
      </c>
      <c r="L36" s="73">
        <v>120894567.94577999</v>
      </c>
      <c r="M36" s="79">
        <v>0</v>
      </c>
    </row>
    <row r="37" spans="1:16" x14ac:dyDescent="0.25">
      <c r="A37" s="71" t="s">
        <v>173</v>
      </c>
      <c r="B37" s="82">
        <v>99</v>
      </c>
      <c r="C37" s="82">
        <v>99</v>
      </c>
      <c r="D37" s="241">
        <v>0</v>
      </c>
      <c r="E37" s="73">
        <v>13385469.370680001</v>
      </c>
      <c r="F37" s="73">
        <v>13385469.370680001</v>
      </c>
      <c r="G37" s="79">
        <v>0</v>
      </c>
      <c r="H37" s="73">
        <v>0</v>
      </c>
      <c r="I37" s="73">
        <v>0</v>
      </c>
      <c r="J37" s="79">
        <v>0</v>
      </c>
      <c r="K37" s="73">
        <v>13385469.370680001</v>
      </c>
      <c r="L37" s="73">
        <v>13385469.370680001</v>
      </c>
      <c r="M37" s="995">
        <v>0</v>
      </c>
    </row>
    <row r="38" spans="1:16" x14ac:dyDescent="0.25">
      <c r="A38" s="71" t="s">
        <v>174</v>
      </c>
      <c r="B38" s="72" t="s">
        <v>134</v>
      </c>
      <c r="C38" s="72" t="s">
        <v>134</v>
      </c>
      <c r="D38" s="241" t="s">
        <v>134</v>
      </c>
      <c r="E38" s="73">
        <v>16665.424360000001</v>
      </c>
      <c r="F38" s="73">
        <v>16665.424360000001</v>
      </c>
      <c r="G38" s="79">
        <v>0</v>
      </c>
      <c r="H38" s="73">
        <v>0</v>
      </c>
      <c r="I38" s="73">
        <v>0</v>
      </c>
      <c r="J38" s="79">
        <v>0</v>
      </c>
      <c r="K38" s="73">
        <v>16665.424360000001</v>
      </c>
      <c r="L38" s="73">
        <v>16665.424360000001</v>
      </c>
      <c r="M38" s="995" t="s">
        <v>134</v>
      </c>
    </row>
    <row r="39" spans="1:16" ht="26.25" x14ac:dyDescent="0.25">
      <c r="A39" s="71" t="s">
        <v>176</v>
      </c>
      <c r="B39" s="82">
        <v>18112.72</v>
      </c>
      <c r="C39" s="82">
        <v>18112.72</v>
      </c>
      <c r="D39" s="241">
        <v>0</v>
      </c>
      <c r="E39" s="73">
        <v>4013723.6642199997</v>
      </c>
      <c r="F39" s="73">
        <v>4013723.6642199997</v>
      </c>
      <c r="G39" s="79">
        <v>0</v>
      </c>
      <c r="H39" s="73">
        <v>0</v>
      </c>
      <c r="I39" s="73">
        <v>0</v>
      </c>
      <c r="J39" s="79">
        <v>0</v>
      </c>
      <c r="K39" s="73">
        <v>4013723.6642199997</v>
      </c>
      <c r="L39" s="73">
        <v>4013723.6642199997</v>
      </c>
      <c r="M39" s="79">
        <v>0</v>
      </c>
    </row>
    <row r="40" spans="1:16" ht="27" thickBot="1" x14ac:dyDescent="0.3">
      <c r="A40" s="81" t="s">
        <v>175</v>
      </c>
      <c r="B40" s="83" t="s">
        <v>134</v>
      </c>
      <c r="C40" s="83" t="s">
        <v>134</v>
      </c>
      <c r="D40" s="242" t="s">
        <v>134</v>
      </c>
      <c r="E40" s="75">
        <v>19846.91</v>
      </c>
      <c r="F40" s="75">
        <v>19846.91</v>
      </c>
      <c r="G40" s="248">
        <v>0</v>
      </c>
      <c r="H40" s="75">
        <v>0</v>
      </c>
      <c r="I40" s="75">
        <v>0</v>
      </c>
      <c r="J40" s="248">
        <v>0</v>
      </c>
      <c r="K40" s="75">
        <v>19846.91</v>
      </c>
      <c r="L40" s="75">
        <v>19846.91</v>
      </c>
      <c r="M40" s="248">
        <v>0</v>
      </c>
    </row>
    <row r="41" spans="1:16" ht="15.75" thickBot="1" x14ac:dyDescent="0.3">
      <c r="A41" s="263" t="s">
        <v>10</v>
      </c>
      <c r="B41" s="243"/>
      <c r="C41" s="243"/>
      <c r="D41" s="243" t="s">
        <v>20</v>
      </c>
      <c r="E41" s="249">
        <f>SUM(E35:E40)</f>
        <v>160765498.08176002</v>
      </c>
      <c r="F41" s="249">
        <f t="shared" ref="F41:M41" si="11">SUM(F35:F40)</f>
        <v>160765498.08176002</v>
      </c>
      <c r="G41" s="249">
        <f t="shared" si="11"/>
        <v>0</v>
      </c>
      <c r="H41" s="249">
        <f t="shared" si="11"/>
        <v>0</v>
      </c>
      <c r="I41" s="249">
        <f t="shared" si="11"/>
        <v>0</v>
      </c>
      <c r="J41" s="249">
        <f t="shared" si="11"/>
        <v>0</v>
      </c>
      <c r="K41" s="249">
        <f t="shared" si="11"/>
        <v>160765498.08176002</v>
      </c>
      <c r="L41" s="249">
        <f t="shared" si="11"/>
        <v>160765498.08176002</v>
      </c>
      <c r="M41" s="254">
        <f t="shared" si="11"/>
        <v>0</v>
      </c>
    </row>
    <row r="42" spans="1:16" ht="15.75" thickBot="1" x14ac:dyDescent="0.3">
      <c r="A42" s="258" t="s">
        <v>10</v>
      </c>
      <c r="B42" s="259"/>
      <c r="C42" s="260"/>
      <c r="D42" s="260"/>
      <c r="E42" s="261">
        <f>E41+E34</f>
        <v>164867126.96883243</v>
      </c>
      <c r="F42" s="261">
        <f t="shared" ref="F42:M42" si="12">F41+F34</f>
        <v>164264395.67536262</v>
      </c>
      <c r="G42" s="261">
        <f t="shared" si="12"/>
        <v>602731.29346979992</v>
      </c>
      <c r="H42" s="261">
        <f t="shared" si="12"/>
        <v>1808199.9018324448</v>
      </c>
      <c r="I42" s="261">
        <f t="shared" si="12"/>
        <v>1741432.27</v>
      </c>
      <c r="J42" s="261">
        <f t="shared" si="12"/>
        <v>66767.631832444531</v>
      </c>
      <c r="K42" s="261">
        <f t="shared" si="12"/>
        <v>163058927.06699997</v>
      </c>
      <c r="L42" s="261">
        <f t="shared" si="12"/>
        <v>162523051.80910262</v>
      </c>
      <c r="M42" s="261">
        <f t="shared" si="12"/>
        <v>535875.25789735524</v>
      </c>
    </row>
    <row r="43" spans="1:16" ht="15.75" thickBot="1" x14ac:dyDescent="0.3">
      <c r="A43" s="86" t="s">
        <v>177</v>
      </c>
      <c r="B43" s="164" t="s">
        <v>134</v>
      </c>
      <c r="C43" s="165" t="s">
        <v>134</v>
      </c>
      <c r="D43" s="244" t="s">
        <v>134</v>
      </c>
      <c r="E43" s="88">
        <v>3474.7717499999999</v>
      </c>
      <c r="F43" s="928">
        <v>8603.26</v>
      </c>
      <c r="G43" s="250">
        <f>E43-F43</f>
        <v>-5128.4882500000003</v>
      </c>
      <c r="H43" s="88">
        <v>0</v>
      </c>
      <c r="I43" s="88">
        <v>0</v>
      </c>
      <c r="J43" s="250">
        <v>0</v>
      </c>
      <c r="K43" s="88">
        <v>3474.7717499999999</v>
      </c>
      <c r="L43" s="88">
        <v>6550.7388499999997</v>
      </c>
      <c r="M43" s="255">
        <f>K43-L43</f>
        <v>-3075.9670999999998</v>
      </c>
    </row>
    <row r="44" spans="1:16" ht="15.75" thickBot="1" x14ac:dyDescent="0.3">
      <c r="A44" s="89" t="s">
        <v>178</v>
      </c>
      <c r="B44" s="166" t="s">
        <v>134</v>
      </c>
      <c r="C44" s="167" t="s">
        <v>134</v>
      </c>
      <c r="D44" s="245" t="s">
        <v>134</v>
      </c>
      <c r="E44" s="90">
        <v>0</v>
      </c>
      <c r="F44" s="88"/>
      <c r="G44" s="250">
        <f>E44-F44</f>
        <v>0</v>
      </c>
      <c r="H44" s="90">
        <v>0</v>
      </c>
      <c r="I44" s="90">
        <v>0</v>
      </c>
      <c r="J44" s="251">
        <v>0</v>
      </c>
      <c r="K44" s="90">
        <v>0</v>
      </c>
      <c r="L44" s="168">
        <v>1436.55486</v>
      </c>
      <c r="M44" s="255">
        <f>K44-L44</f>
        <v>-1436.55486</v>
      </c>
    </row>
    <row r="45" spans="1:16" ht="15.75" thickBot="1" x14ac:dyDescent="0.3">
      <c r="A45" s="262" t="s">
        <v>10</v>
      </c>
      <c r="B45" s="246" t="s">
        <v>134</v>
      </c>
      <c r="C45" s="246" t="s">
        <v>134</v>
      </c>
      <c r="D45" s="246" t="s">
        <v>134</v>
      </c>
      <c r="E45" s="253">
        <f>SUM(E43:E44)</f>
        <v>3474.7717499999999</v>
      </c>
      <c r="F45" s="253">
        <f>SUM(F43:F44)</f>
        <v>8603.26</v>
      </c>
      <c r="G45" s="253">
        <f>E45-F45</f>
        <v>-5128.4882500000003</v>
      </c>
      <c r="H45" s="253">
        <f>SUM(H43:H44)</f>
        <v>0</v>
      </c>
      <c r="I45" s="253">
        <f>SUM(I43:I44)</f>
        <v>0</v>
      </c>
      <c r="J45" s="253">
        <f>SUM(J43:J44)</f>
        <v>0</v>
      </c>
      <c r="K45" s="253">
        <f>SUM(K43:K44)</f>
        <v>3474.7717499999999</v>
      </c>
      <c r="L45" s="253">
        <f>SUM(L43:L44)</f>
        <v>7987.2937099999999</v>
      </c>
      <c r="M45" s="257">
        <f>K45-L45</f>
        <v>-4512.52196</v>
      </c>
      <c r="N45" s="4" t="s">
        <v>20</v>
      </c>
    </row>
    <row r="46" spans="1:16" ht="15.75" thickBot="1" x14ac:dyDescent="0.3">
      <c r="A46" s="130" t="s">
        <v>112</v>
      </c>
      <c r="B46" s="84" t="s">
        <v>179</v>
      </c>
      <c r="C46" s="77" t="s">
        <v>179</v>
      </c>
      <c r="D46" s="162" t="s">
        <v>179</v>
      </c>
      <c r="E46" s="169">
        <v>97579.147819999998</v>
      </c>
      <c r="F46" s="929">
        <v>77580.961049999998</v>
      </c>
      <c r="G46" s="252">
        <f>E46-F46</f>
        <v>19998.18677</v>
      </c>
      <c r="H46" s="169">
        <v>0</v>
      </c>
      <c r="I46" s="169">
        <v>0</v>
      </c>
      <c r="J46" s="252">
        <v>0</v>
      </c>
      <c r="K46" s="170">
        <f>E46-H46</f>
        <v>97579.147819999998</v>
      </c>
      <c r="L46" s="169">
        <v>77580.961049999998</v>
      </c>
      <c r="M46" s="256">
        <f>K46-L46</f>
        <v>19998.18677</v>
      </c>
    </row>
    <row r="47" spans="1:16" ht="15.75" thickBot="1" x14ac:dyDescent="0.3">
      <c r="A47" s="262" t="s">
        <v>10</v>
      </c>
      <c r="B47" s="246"/>
      <c r="C47" s="246"/>
      <c r="D47" s="246"/>
      <c r="E47" s="253">
        <f>E46</f>
        <v>97579.147819999998</v>
      </c>
      <c r="F47" s="253">
        <f>F46</f>
        <v>77580.961049999998</v>
      </c>
      <c r="G47" s="253">
        <f>E47-F47</f>
        <v>19998.18677</v>
      </c>
      <c r="H47" s="253">
        <v>0</v>
      </c>
      <c r="I47" s="253">
        <v>0</v>
      </c>
      <c r="J47" s="253">
        <v>0</v>
      </c>
      <c r="K47" s="253">
        <f>K46</f>
        <v>97579.147819999998</v>
      </c>
      <c r="L47" s="253">
        <f>L46</f>
        <v>77580.961049999998</v>
      </c>
      <c r="M47" s="257">
        <f>M46</f>
        <v>19998.18677</v>
      </c>
    </row>
    <row r="48" spans="1:16" ht="15.75" thickBot="1" x14ac:dyDescent="0.3">
      <c r="A48" s="258" t="s">
        <v>19</v>
      </c>
      <c r="B48" s="259"/>
      <c r="C48" s="260"/>
      <c r="D48" s="260"/>
      <c r="E48" s="261">
        <f>E34+E41+E45+E47</f>
        <v>164968180.88840243</v>
      </c>
      <c r="F48" s="261">
        <f t="shared" ref="F48:J48" si="13">F34+F41+F45+F47</f>
        <v>164350579.89641261</v>
      </c>
      <c r="G48" s="261">
        <f t="shared" si="13"/>
        <v>617600.99198979989</v>
      </c>
      <c r="H48" s="261">
        <f t="shared" si="13"/>
        <v>1808199.9018324448</v>
      </c>
      <c r="I48" s="261">
        <f t="shared" si="13"/>
        <v>1741432.27</v>
      </c>
      <c r="J48" s="261">
        <f t="shared" si="13"/>
        <v>66767.631832444531</v>
      </c>
      <c r="K48" s="261">
        <f>K34+K41+K45+K47</f>
        <v>163159980.98656997</v>
      </c>
      <c r="L48" s="261">
        <f>L34+L41+L45+L47</f>
        <v>162608620.06386262</v>
      </c>
      <c r="M48" s="261">
        <f>M34+M41+M45+M47</f>
        <v>551360.92270735523</v>
      </c>
      <c r="O48" s="4">
        <v>162975010.48213002</v>
      </c>
      <c r="P48" s="4">
        <v>162806207.42739999</v>
      </c>
    </row>
    <row r="49" spans="1:16" ht="15.75" thickBot="1" x14ac:dyDescent="0.3">
      <c r="A49" s="996" t="s">
        <v>182</v>
      </c>
      <c r="B49" s="997"/>
      <c r="C49" s="997"/>
      <c r="D49" s="997"/>
      <c r="E49" s="997"/>
      <c r="F49" s="997"/>
      <c r="G49" s="997"/>
      <c r="H49" s="997"/>
      <c r="I49" s="997"/>
      <c r="J49" s="997"/>
      <c r="K49" s="997"/>
      <c r="L49" s="997"/>
      <c r="M49" s="998"/>
      <c r="O49" s="4">
        <f>K48-O48</f>
        <v>184970.50443994999</v>
      </c>
      <c r="P49" s="4">
        <f>L48-P48</f>
        <v>-197587.36353737116</v>
      </c>
    </row>
    <row r="50" spans="1:16" ht="15.75" thickBot="1" x14ac:dyDescent="0.3">
      <c r="A50" s="999" t="s">
        <v>183</v>
      </c>
      <c r="B50" s="1000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1"/>
    </row>
    <row r="51" spans="1:16" ht="15.75" thickBot="1" x14ac:dyDescent="0.3">
      <c r="F51" s="158" t="s">
        <v>20</v>
      </c>
      <c r="H51" s="18" t="s">
        <v>20</v>
      </c>
      <c r="K51" s="78">
        <v>163197732.69992</v>
      </c>
      <c r="L51" s="78">
        <v>162668701.35982999</v>
      </c>
      <c r="M51" s="78">
        <f>K51-L51</f>
        <v>529031.34009000659</v>
      </c>
    </row>
    <row r="52" spans="1:16" ht="15.75" thickBot="1" x14ac:dyDescent="0.3"/>
    <row r="53" spans="1:16" ht="15.75" thickBot="1" x14ac:dyDescent="0.3">
      <c r="K53" s="78">
        <f>K48-K51</f>
        <v>-37751.7133500278</v>
      </c>
      <c r="L53" s="78">
        <f>L48-L51</f>
        <v>-60081.295967370272</v>
      </c>
      <c r="M53" s="78">
        <f>M48-M51</f>
        <v>22329.582617348642</v>
      </c>
    </row>
  </sheetData>
  <protectedRanges>
    <protectedRange sqref="F6" name="Rango1_1_4_1"/>
    <protectedRange sqref="I11" name="Rango1_1_9"/>
    <protectedRange sqref="A13 C13" name="Rango1_2"/>
    <protectedRange sqref="A46" name="Rango1_13"/>
    <protectedRange sqref="K51" name="Rango1"/>
    <protectedRange sqref="L51" name="Rango1_1"/>
    <protectedRange sqref="E9" name="Rango1_3"/>
    <protectedRange sqref="H16" name="Rango1_4"/>
    <protectedRange sqref="E20" name="Rango1_5"/>
    <protectedRange sqref="E21" name="Rango1_6"/>
  </protectedRanges>
  <mergeCells count="3">
    <mergeCell ref="M37:M38"/>
    <mergeCell ref="A49:M49"/>
    <mergeCell ref="A50:M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Efectivo y Equivalentes</vt:lpstr>
      <vt:lpstr>Cuentas x Cob</vt:lpstr>
      <vt:lpstr>Incobrables</vt:lpstr>
      <vt:lpstr>Inventarios</vt:lpstr>
      <vt:lpstr>Seguros julio</vt:lpstr>
      <vt:lpstr>Seguros agosto</vt:lpstr>
      <vt:lpstr>seguros setiembre</vt:lpstr>
      <vt:lpstr>Bienes no Concesionados</vt:lpstr>
      <vt:lpstr>Inv Bien no Conces </vt:lpstr>
      <vt:lpstr>Prop Planta y Equipo</vt:lpstr>
      <vt:lpstr>PPyE valor 0</vt:lpstr>
      <vt:lpstr>Bienes Infraestrucura</vt:lpstr>
      <vt:lpstr>Intangibles</vt:lpstr>
      <vt:lpstr>Bienes en Proceso</vt:lpstr>
      <vt:lpstr>Deudas CP</vt:lpstr>
      <vt:lpstr>Transferencias Pasivo</vt:lpstr>
      <vt:lpstr>Deuda Pública CP</vt:lpstr>
      <vt:lpstr>Dep en Garantía</vt:lpstr>
      <vt:lpstr>Deuda Pública LP</vt:lpstr>
      <vt:lpstr>Provisiones LP</vt:lpstr>
      <vt:lpstr>'Cuentas x Cob'!_Hlk123996804</vt:lpstr>
      <vt:lpstr>'Bienes en Proceso'!_Hlk149383886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dcterms:created xsi:type="dcterms:W3CDTF">2023-06-16T15:12:59Z</dcterms:created>
  <dcterms:modified xsi:type="dcterms:W3CDTF">2024-10-23T21:53:24Z</dcterms:modified>
</cp:coreProperties>
</file>