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Contabilidad\GENERAL\2024\0. ESTADOS FINANCIEROS MUNIBA\11.Noviembre\Cuadros\"/>
    </mc:Choice>
  </mc:AlternateContent>
  <bookViews>
    <workbookView xWindow="0" yWindow="0" windowWidth="28800" windowHeight="12000" tabRatio="900" activeTab="5"/>
  </bookViews>
  <sheets>
    <sheet name="Gastos de Personal" sheetId="2" r:id="rId1"/>
    <sheet name="Servicios" sheetId="3" r:id="rId2"/>
    <sheet name="Materiales y Sum" sheetId="4" r:id="rId3"/>
    <sheet name="Consumo Bienes dist de Invent" sheetId="1" r:id="rId4"/>
    <sheet name="Gasto Deterioro Ctas x Cob" sheetId="6" r:id="rId5"/>
    <sheet name="Transf Corrientes Gastos" sheetId="5" r:id="rId6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5" l="1"/>
  <c r="D43" i="3"/>
  <c r="D12" i="3"/>
  <c r="D18" i="3"/>
  <c r="D4" i="3" s="1"/>
  <c r="E14" i="1" l="1"/>
  <c r="E8" i="4"/>
  <c r="E7" i="4"/>
  <c r="E6" i="4"/>
  <c r="E5" i="4"/>
  <c r="E4" i="4"/>
  <c r="E39" i="4"/>
  <c r="E31" i="4"/>
  <c r="E13" i="4"/>
  <c r="E28" i="4"/>
  <c r="E21" i="4"/>
  <c r="E12" i="3"/>
  <c r="E11" i="3"/>
  <c r="E10" i="3"/>
  <c r="E9" i="3"/>
  <c r="E8" i="3"/>
  <c r="E7" i="3"/>
  <c r="E6" i="3"/>
  <c r="E5" i="3"/>
  <c r="E4" i="3"/>
  <c r="E58" i="3"/>
  <c r="E49" i="3"/>
  <c r="E33" i="3"/>
  <c r="E27" i="3"/>
  <c r="E22" i="3"/>
  <c r="E18" i="3"/>
  <c r="D36" i="2"/>
  <c r="D34" i="2"/>
  <c r="D30" i="2"/>
  <c r="D27" i="2"/>
  <c r="D18" i="2"/>
  <c r="D13" i="2"/>
  <c r="D9" i="2"/>
  <c r="C9" i="2"/>
  <c r="D42" i="3" l="1"/>
  <c r="D9" i="3" s="1"/>
  <c r="E25" i="5" l="1"/>
  <c r="E56" i="3"/>
  <c r="E46" i="3"/>
  <c r="E13" i="3" s="1"/>
  <c r="E60" i="3" s="1"/>
  <c r="E62" i="3" s="1"/>
  <c r="E42" i="3"/>
  <c r="E39" i="3"/>
  <c r="D23" i="2"/>
  <c r="E22" i="2" l="1"/>
  <c r="F22" i="2" s="1"/>
  <c r="C18" i="2" l="1"/>
  <c r="F11" i="1"/>
  <c r="G11" i="1" s="1"/>
  <c r="F21" i="3"/>
  <c r="G21" i="3" s="1"/>
  <c r="D46" i="3"/>
  <c r="D10" i="3" s="1"/>
  <c r="F47" i="3"/>
  <c r="F44" i="3"/>
  <c r="F12" i="5"/>
  <c r="F32" i="4"/>
  <c r="F30" i="4"/>
  <c r="F23" i="4"/>
  <c r="F22" i="4"/>
  <c r="F19" i="4"/>
  <c r="F14" i="4"/>
  <c r="F27" i="4"/>
  <c r="F4" i="6"/>
  <c r="G4" i="6" s="1"/>
  <c r="F5" i="6"/>
  <c r="G5" i="6" s="1"/>
  <c r="F6" i="6"/>
  <c r="G6" i="6" s="1"/>
  <c r="F7" i="6"/>
  <c r="G7" i="6" s="1"/>
  <c r="F8" i="6"/>
  <c r="G8" i="6" s="1"/>
  <c r="F3" i="6"/>
  <c r="G3" i="6" s="1"/>
  <c r="E9" i="6"/>
  <c r="D9" i="6"/>
  <c r="E13" i="5"/>
  <c r="F45" i="3"/>
  <c r="G45" i="3" s="1"/>
  <c r="F11" i="5"/>
  <c r="G11" i="5" s="1"/>
  <c r="D18" i="4"/>
  <c r="D5" i="4" s="1"/>
  <c r="D49" i="3"/>
  <c r="D11" i="3" s="1"/>
  <c r="F54" i="3"/>
  <c r="G54" i="3" s="1"/>
  <c r="F10" i="3" l="1"/>
  <c r="G10" i="3" s="1"/>
  <c r="G44" i="3"/>
  <c r="F43" i="3"/>
  <c r="F42" i="3" s="1"/>
  <c r="G47" i="3"/>
  <c r="F9" i="6"/>
  <c r="G9" i="6" s="1"/>
  <c r="C13" i="2"/>
  <c r="E14" i="2"/>
  <c r="E15" i="2"/>
  <c r="F15" i="2" s="1"/>
  <c r="E16" i="2"/>
  <c r="F16" i="2" s="1"/>
  <c r="E17" i="2"/>
  <c r="F17" i="2" s="1"/>
  <c r="E19" i="2"/>
  <c r="E20" i="2"/>
  <c r="F20" i="2" s="1"/>
  <c r="F28" i="3"/>
  <c r="F29" i="3"/>
  <c r="G29" i="3" s="1"/>
  <c r="F30" i="3"/>
  <c r="F31" i="3"/>
  <c r="F32" i="3"/>
  <c r="C27" i="2"/>
  <c r="C23" i="2"/>
  <c r="C34" i="2"/>
  <c r="C30" i="2"/>
  <c r="F53" i="3"/>
  <c r="G53" i="3" s="1"/>
  <c r="D39" i="3"/>
  <c r="D8" i="3" s="1"/>
  <c r="F27" i="3" l="1"/>
  <c r="F14" i="2"/>
  <c r="E13" i="2"/>
  <c r="F13" i="2" s="1"/>
  <c r="E26" i="5"/>
  <c r="E5" i="5"/>
  <c r="F19" i="2"/>
  <c r="D13" i="5"/>
  <c r="D21" i="4"/>
  <c r="D6" i="4" s="1"/>
  <c r="D28" i="4"/>
  <c r="D7" i="4" s="1"/>
  <c r="F10" i="5"/>
  <c r="G10" i="5" s="1"/>
  <c r="F22" i="5"/>
  <c r="G22" i="5" s="1"/>
  <c r="F12" i="1"/>
  <c r="F13" i="1"/>
  <c r="F10" i="1"/>
  <c r="D31" i="4"/>
  <c r="D8" i="4" s="1"/>
  <c r="D13" i="4"/>
  <c r="D4" i="4" s="1"/>
  <c r="E21" i="2"/>
  <c r="F21" i="2" s="1"/>
  <c r="E24" i="2"/>
  <c r="F24" i="2" s="1"/>
  <c r="E25" i="2"/>
  <c r="F25" i="2" s="1"/>
  <c r="E26" i="2"/>
  <c r="F26" i="2" s="1"/>
  <c r="E28" i="2"/>
  <c r="E29" i="2"/>
  <c r="F29" i="2" s="1"/>
  <c r="E31" i="2"/>
  <c r="E32" i="2"/>
  <c r="F32" i="2" s="1"/>
  <c r="E33" i="2"/>
  <c r="F33" i="2" s="1"/>
  <c r="E35" i="2"/>
  <c r="E8" i="2"/>
  <c r="F8" i="2" s="1"/>
  <c r="F9" i="5"/>
  <c r="G9" i="5" s="1"/>
  <c r="G12" i="5"/>
  <c r="F8" i="5"/>
  <c r="G8" i="5" s="1"/>
  <c r="D26" i="5" l="1"/>
  <c r="F3" i="5"/>
  <c r="G3" i="5" s="1"/>
  <c r="D9" i="4"/>
  <c r="D41" i="4" s="1"/>
  <c r="E30" i="2"/>
  <c r="F30" i="2" s="1"/>
  <c r="E18" i="2"/>
  <c r="F18" i="2" s="1"/>
  <c r="F35" i="2"/>
  <c r="E34" i="2"/>
  <c r="F34" i="2" s="1"/>
  <c r="F31" i="2"/>
  <c r="F28" i="2"/>
  <c r="E27" i="2"/>
  <c r="F27" i="2" s="1"/>
  <c r="F8" i="4"/>
  <c r="G8" i="4" s="1"/>
  <c r="F7" i="4"/>
  <c r="G7" i="4" s="1"/>
  <c r="F6" i="4"/>
  <c r="G6" i="4" s="1"/>
  <c r="F4" i="4"/>
  <c r="E23" i="2"/>
  <c r="F23" i="2" s="1"/>
  <c r="F13" i="5"/>
  <c r="F17" i="5"/>
  <c r="G17" i="5" s="1"/>
  <c r="F18" i="5"/>
  <c r="G18" i="5" s="1"/>
  <c r="F19" i="5"/>
  <c r="G19" i="5" s="1"/>
  <c r="F20" i="5"/>
  <c r="G20" i="5" s="1"/>
  <c r="F21" i="5"/>
  <c r="G21" i="5" s="1"/>
  <c r="F23" i="5"/>
  <c r="G23" i="5" s="1"/>
  <c r="F24" i="5"/>
  <c r="G24" i="5" s="1"/>
  <c r="F16" i="5"/>
  <c r="G16" i="5" s="1"/>
  <c r="F4" i="5"/>
  <c r="G4" i="5" s="1"/>
  <c r="G13" i="5" l="1"/>
  <c r="F5" i="5"/>
  <c r="G5" i="5" s="1"/>
  <c r="D5" i="5"/>
  <c r="E36" i="2"/>
  <c r="F36" i="2" s="1"/>
  <c r="G4" i="4"/>
  <c r="F25" i="5"/>
  <c r="G25" i="5" s="1"/>
  <c r="F26" i="5" l="1"/>
  <c r="G26" i="5" s="1"/>
  <c r="F6" i="1"/>
  <c r="G6" i="1" s="1"/>
  <c r="F7" i="1"/>
  <c r="G7" i="1" s="1"/>
  <c r="F8" i="1"/>
  <c r="G8" i="1" s="1"/>
  <c r="F9" i="1"/>
  <c r="G9" i="1" s="1"/>
  <c r="G10" i="1"/>
  <c r="G12" i="1"/>
  <c r="G13" i="1"/>
  <c r="F5" i="1"/>
  <c r="G5" i="1" s="1"/>
  <c r="F14" i="1" l="1"/>
  <c r="D14" i="1"/>
  <c r="F15" i="4"/>
  <c r="G15" i="4" s="1"/>
  <c r="F16" i="4"/>
  <c r="G16" i="4" s="1"/>
  <c r="F17" i="4"/>
  <c r="G17" i="4" s="1"/>
  <c r="G23" i="4"/>
  <c r="F24" i="4"/>
  <c r="G24" i="4" s="1"/>
  <c r="F25" i="4"/>
  <c r="G25" i="4" s="1"/>
  <c r="F26" i="4"/>
  <c r="G26" i="4" s="1"/>
  <c r="G27" i="4"/>
  <c r="F29" i="4"/>
  <c r="F33" i="4"/>
  <c r="G33" i="4" s="1"/>
  <c r="F34" i="4"/>
  <c r="G34" i="4" s="1"/>
  <c r="F35" i="4"/>
  <c r="G35" i="4" s="1"/>
  <c r="F36" i="4"/>
  <c r="G36" i="4" s="1"/>
  <c r="F37" i="4"/>
  <c r="G37" i="4" s="1"/>
  <c r="F38" i="4"/>
  <c r="G38" i="4" s="1"/>
  <c r="D39" i="4"/>
  <c r="D43" i="4" s="1"/>
  <c r="F19" i="3"/>
  <c r="F20" i="3"/>
  <c r="G20" i="3" s="1"/>
  <c r="F23" i="3"/>
  <c r="G23" i="3" s="1"/>
  <c r="F24" i="3"/>
  <c r="G24" i="3" s="1"/>
  <c r="F25" i="3"/>
  <c r="G25" i="3" s="1"/>
  <c r="F26" i="3"/>
  <c r="G26" i="3" s="1"/>
  <c r="D22" i="3"/>
  <c r="D5" i="3" s="1"/>
  <c r="G28" i="3"/>
  <c r="G31" i="3"/>
  <c r="G32" i="3"/>
  <c r="D27" i="3"/>
  <c r="D6" i="3" s="1"/>
  <c r="F34" i="3"/>
  <c r="G34" i="3" s="1"/>
  <c r="F35" i="3"/>
  <c r="F36" i="3"/>
  <c r="G36" i="3" s="1"/>
  <c r="F37" i="3"/>
  <c r="G37" i="3" s="1"/>
  <c r="F38" i="3"/>
  <c r="G38" i="3" s="1"/>
  <c r="D33" i="3"/>
  <c r="D7" i="3" s="1"/>
  <c r="F40" i="3"/>
  <c r="F41" i="3"/>
  <c r="G41" i="3" s="1"/>
  <c r="F48" i="3"/>
  <c r="F46" i="3" s="1"/>
  <c r="F50" i="3"/>
  <c r="G50" i="3" s="1"/>
  <c r="F51" i="3"/>
  <c r="G51" i="3" s="1"/>
  <c r="F52" i="3"/>
  <c r="G52" i="3" s="1"/>
  <c r="F55" i="3"/>
  <c r="G55" i="3" s="1"/>
  <c r="F57" i="3"/>
  <c r="D56" i="3"/>
  <c r="E7" i="2"/>
  <c r="F7" i="2" s="1"/>
  <c r="E6" i="2"/>
  <c r="F6" i="2" s="1"/>
  <c r="E5" i="2"/>
  <c r="F5" i="2" s="1"/>
  <c r="E3" i="2"/>
  <c r="F39" i="3" l="1"/>
  <c r="G39" i="3" s="1"/>
  <c r="G35" i="3"/>
  <c r="F33" i="3"/>
  <c r="G33" i="3" s="1"/>
  <c r="F12" i="3"/>
  <c r="G12" i="3" s="1"/>
  <c r="F7" i="3"/>
  <c r="G7" i="3" s="1"/>
  <c r="F11" i="3"/>
  <c r="G11" i="3" s="1"/>
  <c r="F9" i="3"/>
  <c r="G9" i="3" s="1"/>
  <c r="F5" i="3"/>
  <c r="F18" i="3"/>
  <c r="F31" i="4"/>
  <c r="G31" i="4" s="1"/>
  <c r="G30" i="4"/>
  <c r="F28" i="4"/>
  <c r="G28" i="4" s="1"/>
  <c r="F21" i="4"/>
  <c r="G21" i="4" s="1"/>
  <c r="G19" i="4"/>
  <c r="G42" i="3"/>
  <c r="G43" i="3"/>
  <c r="F56" i="3"/>
  <c r="G56" i="3" s="1"/>
  <c r="G57" i="3"/>
  <c r="G14" i="1"/>
  <c r="G32" i="4"/>
  <c r="G29" i="4"/>
  <c r="G22" i="4"/>
  <c r="G14" i="4"/>
  <c r="F13" i="4"/>
  <c r="G46" i="3"/>
  <c r="F49" i="3"/>
  <c r="G49" i="3" s="1"/>
  <c r="G27" i="3"/>
  <c r="G48" i="3"/>
  <c r="G40" i="3"/>
  <c r="G30" i="3"/>
  <c r="F22" i="3"/>
  <c r="F3" i="2"/>
  <c r="F8" i="3" l="1"/>
  <c r="G8" i="3" s="1"/>
  <c r="F6" i="3"/>
  <c r="G6" i="3" s="1"/>
  <c r="G5" i="3"/>
  <c r="G13" i="4"/>
  <c r="F58" i="3"/>
  <c r="G18" i="3"/>
  <c r="G58" i="3" l="1"/>
  <c r="E4" i="2" l="1"/>
  <c r="F4" i="2" s="1"/>
  <c r="C36" i="2"/>
  <c r="E9" i="2" l="1"/>
  <c r="F9" i="2" s="1"/>
  <c r="F20" i="4" l="1"/>
  <c r="F18" i="4" s="1"/>
  <c r="E18" i="4"/>
  <c r="F39" i="4" l="1"/>
  <c r="G18" i="4"/>
  <c r="E9" i="4"/>
  <c r="E41" i="4" s="1"/>
  <c r="F5" i="4"/>
  <c r="G20" i="4"/>
  <c r="E43" i="4" l="1"/>
  <c r="F9" i="4"/>
  <c r="G5" i="4"/>
  <c r="G39" i="4"/>
  <c r="G9" i="4" l="1"/>
  <c r="F41" i="4"/>
  <c r="G41" i="4" l="1"/>
  <c r="F43" i="4"/>
  <c r="D58" i="3" l="1"/>
  <c r="D13" i="3"/>
  <c r="D60" i="3" s="1"/>
  <c r="F4" i="3"/>
  <c r="F13" i="3" s="1"/>
  <c r="D62" i="3" l="1"/>
  <c r="G4" i="3"/>
  <c r="G13" i="3"/>
  <c r="F60" i="3"/>
  <c r="G60" i="3" l="1"/>
  <c r="G62" i="3" s="1"/>
  <c r="F62" i="3"/>
</calcChain>
</file>

<file path=xl/sharedStrings.xml><?xml version="1.0" encoding="utf-8"?>
<sst xmlns="http://schemas.openxmlformats.org/spreadsheetml/2006/main" count="376" uniqueCount="251">
  <si>
    <t>5.1.4.</t>
  </si>
  <si>
    <t>Consumo de bienes distintos de inventarios</t>
  </si>
  <si>
    <t>5.1.4.01.01.02.</t>
  </si>
  <si>
    <t>Depreciación de edificios</t>
  </si>
  <si>
    <t>5.1.4.01.01.03.</t>
  </si>
  <si>
    <t>Depreciaciones de maquinaria y equipos para la producción</t>
  </si>
  <si>
    <t>5.1.4.01.01.04.</t>
  </si>
  <si>
    <t>Depreciaciones de equipos de transporte, tracción y elevación</t>
  </si>
  <si>
    <t>5.1.4.01.01.05.</t>
  </si>
  <si>
    <t>Depreciaciones de equipos de comunicación</t>
  </si>
  <si>
    <t>5.1.4.01.01.06.</t>
  </si>
  <si>
    <t>Depreciaciones de equipos y mobiliario de oficina</t>
  </si>
  <si>
    <t>5.1.4.01.01.07.</t>
  </si>
  <si>
    <t>Depreciaciones de equipos para computación</t>
  </si>
  <si>
    <t>5.1.4.01.01.10.</t>
  </si>
  <si>
    <t>Depreciaciones de equipos de seguridad, orden, vigilancia y control público</t>
  </si>
  <si>
    <t>5.1.4.01.01.99.</t>
  </si>
  <si>
    <t>Depreciac maquinaria, equipo y mobiliar diverso</t>
  </si>
  <si>
    <t>Cuenta</t>
  </si>
  <si>
    <t>Descripción</t>
  </si>
  <si>
    <t>Saldo Actual</t>
  </si>
  <si>
    <t>Saldo Anterior</t>
  </si>
  <si>
    <t>Diferencia Absoluta</t>
  </si>
  <si>
    <t>Diferencia %</t>
  </si>
  <si>
    <t>5.1.1.01.</t>
  </si>
  <si>
    <t>Remuneraciones Básicas</t>
  </si>
  <si>
    <t>5.1.1.02.</t>
  </si>
  <si>
    <t>Remuneraciones eventuales</t>
  </si>
  <si>
    <t>5.1.1.03.</t>
  </si>
  <si>
    <t>Incentivos salariales</t>
  </si>
  <si>
    <t>5.1.1.04.</t>
  </si>
  <si>
    <t>Contribuciones patronales al desarrollo y la seguridad social</t>
  </si>
  <si>
    <t>5.1.1.05.</t>
  </si>
  <si>
    <t>Contribuciones patronales a fondos de pensiones y a otros fondos de capitalización</t>
  </si>
  <si>
    <t>TOTALES</t>
  </si>
  <si>
    <t>Otros servicios varios</t>
  </si>
  <si>
    <t>5.1.2.99.99.</t>
  </si>
  <si>
    <t xml:space="preserve"> </t>
  </si>
  <si>
    <t>5.1.2.99.</t>
  </si>
  <si>
    <t>Mantenimiento y reparación de bienes de infraestructura y de beneficio y uso público</t>
  </si>
  <si>
    <t>5.1.2.08.10.</t>
  </si>
  <si>
    <t>Mantenimiento y reparación de equipos de transporte, tracción y elevación</t>
  </si>
  <si>
    <t>5.1.2.08.03.</t>
  </si>
  <si>
    <t>Mantenimiento y reparación de maquinaria y equipos para la producción</t>
  </si>
  <si>
    <t>5.1.2.08.02.</t>
  </si>
  <si>
    <t>5.1.2.08.01.</t>
  </si>
  <si>
    <t>Mantenimiento y reparaciones</t>
  </si>
  <si>
    <t>5.1.2.08.</t>
  </si>
  <si>
    <t>Capacitación y protocolo</t>
  </si>
  <si>
    <t>5.1.2.07.</t>
  </si>
  <si>
    <t>5.1.2.06.01.</t>
  </si>
  <si>
    <t>Seguros, reaseguros y otras obligaciones</t>
  </si>
  <si>
    <t>5.1.2.06.</t>
  </si>
  <si>
    <t>Viáticos dentro del país</t>
  </si>
  <si>
    <t>5.1.2.05.02.</t>
  </si>
  <si>
    <t>Transporte dentro del país</t>
  </si>
  <si>
    <t>5.1.2.05.01.</t>
  </si>
  <si>
    <t>Gastos de viaje y transporte</t>
  </si>
  <si>
    <t>5.1.2.05.</t>
  </si>
  <si>
    <t>Otros servicios de gestión y apoyo</t>
  </si>
  <si>
    <t>5.1.2.04.99.</t>
  </si>
  <si>
    <t>Servicios generales</t>
  </si>
  <si>
    <t>5.1.2.04.06.</t>
  </si>
  <si>
    <t>Servicios en ciencias económicas y sociales</t>
  </si>
  <si>
    <t>5.1.2.04.04.</t>
  </si>
  <si>
    <t>Servicios de ingeniería</t>
  </si>
  <si>
    <t>5.1.2.04.03.</t>
  </si>
  <si>
    <t>Servicios jurídicos</t>
  </si>
  <si>
    <t>5.1.2.04.02.</t>
  </si>
  <si>
    <t>Servicios de gestión y apoyo</t>
  </si>
  <si>
    <t>5.1.2.04.</t>
  </si>
  <si>
    <t>Servicios de transferencia electrónica de información</t>
  </si>
  <si>
    <t>5.1.2.03.07.</t>
  </si>
  <si>
    <t>Comisiones y gastos por servicios financieros y comerciales</t>
  </si>
  <si>
    <t>5.1.2.03.06.</t>
  </si>
  <si>
    <t>Impresión, encuadernación y otros</t>
  </si>
  <si>
    <t>5.1.2.03.03.</t>
  </si>
  <si>
    <t>Servicios de información</t>
  </si>
  <si>
    <t>5.1.2.03.01.</t>
  </si>
  <si>
    <t>Servicios comerciales y financieros</t>
  </si>
  <si>
    <t>5.1.2.03.</t>
  </si>
  <si>
    <t>Otros servicios básicos</t>
  </si>
  <si>
    <t>5.1.2.02.99.</t>
  </si>
  <si>
    <t>Servicios de telecomunicaciones</t>
  </si>
  <si>
    <t>5.1.2.02.04.</t>
  </si>
  <si>
    <t>Energía eléctrica</t>
  </si>
  <si>
    <t>5.1.2.02.02.</t>
  </si>
  <si>
    <t>Agua y alcantarillado</t>
  </si>
  <si>
    <t>5.1.2.02.01.</t>
  </si>
  <si>
    <t>Servicios básicos</t>
  </si>
  <si>
    <t>5.1.2.02.</t>
  </si>
  <si>
    <t>Alquiler de maquinarias, equipos y mobiliario</t>
  </si>
  <si>
    <t>5.1.2.01.02.</t>
  </si>
  <si>
    <t>Alquiler de terrenos, edificios y locales</t>
  </si>
  <si>
    <t>5.1.2.01.01.</t>
  </si>
  <si>
    <t>Alquileres y derechos sobre bienes</t>
  </si>
  <si>
    <t>5.1.2.01.</t>
  </si>
  <si>
    <t>Otros útiles, materiales y suministros diversos</t>
  </si>
  <si>
    <t>5.1.3.99.99.</t>
  </si>
  <si>
    <t>Útiles y materiales de resguardo y seguridad</t>
  </si>
  <si>
    <t>5.1.3.99.06.</t>
  </si>
  <si>
    <t>Útiles y materiales de limpieza</t>
  </si>
  <si>
    <t>5.1.3.99.05.</t>
  </si>
  <si>
    <t>Textiles y vestuario</t>
  </si>
  <si>
    <t>5.1.3.99.04.</t>
  </si>
  <si>
    <t>Productos de papel, cartón e impresos</t>
  </si>
  <si>
    <t>5.1.3.99.03.</t>
  </si>
  <si>
    <t>Útiles y materiales méd, hospital y investigación</t>
  </si>
  <si>
    <t>5.1.3.99.02.</t>
  </si>
  <si>
    <t>Útiles y materiales de oficina y cómputo</t>
  </si>
  <si>
    <t>5.1.3.99.01.</t>
  </si>
  <si>
    <t>Útiles, materiales y suministros diversos</t>
  </si>
  <si>
    <t>5.1.3.99.</t>
  </si>
  <si>
    <t>Repuestos y accesorios</t>
  </si>
  <si>
    <t>5.1.3.04.02.</t>
  </si>
  <si>
    <t>Herramientas e instrumentos</t>
  </si>
  <si>
    <t>5.1.3.04.01.</t>
  </si>
  <si>
    <t>Herramientas, repuestos y accesorios</t>
  </si>
  <si>
    <t>5.1.3.04.</t>
  </si>
  <si>
    <t>Otros material y producto d/uso construcc mantenim</t>
  </si>
  <si>
    <t>5.1.3.03.99.</t>
  </si>
  <si>
    <t>Materiales y productos de plástico</t>
  </si>
  <si>
    <t>5.1.3.03.06.</t>
  </si>
  <si>
    <t>Material y producto eléctrico, telefónic y cómputo</t>
  </si>
  <si>
    <t>5.1.3.03.04.</t>
  </si>
  <si>
    <t>Madera y sus derivados</t>
  </si>
  <si>
    <t>5.1.3.03.03.</t>
  </si>
  <si>
    <t>Materiales y productos minerales y asfálticos</t>
  </si>
  <si>
    <t>5.1.3.03.02.</t>
  </si>
  <si>
    <t>Materiales y productos metálicos</t>
  </si>
  <si>
    <t>5.1.3.03.01.</t>
  </si>
  <si>
    <t>Materiales y productos de uso en la construcción y mantenimiento</t>
  </si>
  <si>
    <t>5.1.3.03.</t>
  </si>
  <si>
    <t>Alimentos y bebidas</t>
  </si>
  <si>
    <t>5.1.3.02.03.</t>
  </si>
  <si>
    <t>Alimentos y productos agropecuarios</t>
  </si>
  <si>
    <t>5.1.3.02.</t>
  </si>
  <si>
    <t>Otros productos químicos y conexos</t>
  </si>
  <si>
    <t>5.1.3.01.99.</t>
  </si>
  <si>
    <t>Tintas, pinturas y diluyentes</t>
  </si>
  <si>
    <t>5.1.3.01.04.</t>
  </si>
  <si>
    <t>Productos farmacéuticos y medicinales</t>
  </si>
  <si>
    <t>5.1.3.01.02.</t>
  </si>
  <si>
    <t>Combustibles y lubricantes</t>
  </si>
  <si>
    <t>5.1.3.01.01.</t>
  </si>
  <si>
    <t>Productos químicos y conexos</t>
  </si>
  <si>
    <t>5.1.3.01.</t>
  </si>
  <si>
    <t>CUENTA</t>
  </si>
  <si>
    <t>DESCRIPCIÓN</t>
  </si>
  <si>
    <t>SALDO ACTUAL</t>
  </si>
  <si>
    <t>SALDO ANTERIOR</t>
  </si>
  <si>
    <t>VARIACIÓN %</t>
  </si>
  <si>
    <t> 11210</t>
  </si>
  <si>
    <t>Ministerio de Educación Pública (MEP) </t>
  </si>
  <si>
    <t>Junta Administrativa del Registro Nacional</t>
  </si>
  <si>
    <t>VARIACIÓN ABSOLUTA</t>
  </si>
  <si>
    <t>Ministerio de Ambiente, Energía y Telecomunicaciones (MINAET)</t>
  </si>
  <si>
    <t>Ministerio de Hacienda</t>
  </si>
  <si>
    <t>Comision Nacional para la Gestión de la Biodiversidad (CONAGEBIO)</t>
  </si>
  <si>
    <t>Consejo Nacional de Personas con Discapacidad - CONAPDIS</t>
  </si>
  <si>
    <t>Comités Cantonales de Deportes y Recreación</t>
  </si>
  <si>
    <t>Unión Nacional de Gobiernos Locales</t>
  </si>
  <si>
    <t>5.4.1.01.</t>
  </si>
  <si>
    <t>Transferencias corrientes al sector privado interno</t>
  </si>
  <si>
    <t>5.4.1.02.</t>
  </si>
  <si>
    <t>Transferencias corrientes al sector público interno</t>
  </si>
  <si>
    <t>Transferencias corrientes a otras entidades privadas sin fines de lucro</t>
  </si>
  <si>
    <t>Pensiones y jubilaciones contributivas</t>
  </si>
  <si>
    <t>Otras transferencias corrientes a personas</t>
  </si>
  <si>
    <t>Otras prestaciones</t>
  </si>
  <si>
    <t>5.1.1.06</t>
  </si>
  <si>
    <t>Asistencia social y beneficios al personal</t>
  </si>
  <si>
    <t>Sueldos para cargos fijos</t>
  </si>
  <si>
    <t>Jornales</t>
  </si>
  <si>
    <t>Servicios especiales</t>
  </si>
  <si>
    <t>Suplencias</t>
  </si>
  <si>
    <t>Tiempo extraordinario</t>
  </si>
  <si>
    <t>Compensación de vacaciones</t>
  </si>
  <si>
    <t>Dietas</t>
  </si>
  <si>
    <t>Retribución por años servidos</t>
  </si>
  <si>
    <t>Restricción al ejercicio liberal de la profesión</t>
  </si>
  <si>
    <t>Decimotercer mes</t>
  </si>
  <si>
    <t>Contribución Patronal al Seguro de Salud de la Caja</t>
  </si>
  <si>
    <t>Contribución Patronal al Banco Popular y de Desarrollo</t>
  </si>
  <si>
    <t>Contribución Patronal al Seguro de Pensiones de la Caja</t>
  </si>
  <si>
    <t>Aporte patronal al Régimen Obligatorio de Pensiones Complementarias</t>
  </si>
  <si>
    <t>Aporte Patronal al Fondo de Capitalización Laboral</t>
  </si>
  <si>
    <t>Indemnizaciones al personal</t>
  </si>
  <si>
    <t>Otras remuneraciones eventuales</t>
  </si>
  <si>
    <t xml:space="preserve"> Remuneraciones Básicas</t>
  </si>
  <si>
    <t>5.1.2.03.02.</t>
  </si>
  <si>
    <t>Publicidad y propaganda</t>
  </si>
  <si>
    <t>Juntas de Educacion</t>
  </si>
  <si>
    <t>5.1.2.08.05.</t>
  </si>
  <si>
    <t>Mantenimiento y reparación de equipos y mobiliario de oficina</t>
  </si>
  <si>
    <t>Periodo Actual</t>
  </si>
  <si>
    <t>Periodo Anterior</t>
  </si>
  <si>
    <t>Diferencia</t>
  </si>
  <si>
    <t>%</t>
  </si>
  <si>
    <t>Seguros (Vehículos y Riesgos del Trabajo)</t>
  </si>
  <si>
    <t xml:space="preserve">Seguros contra riesgos de trabajo        </t>
  </si>
  <si>
    <t xml:space="preserve">Seguros voluntarios de automóviles   </t>
  </si>
  <si>
    <t>5.1.1.01.01.</t>
  </si>
  <si>
    <t>5.1.1.01.02.</t>
  </si>
  <si>
    <t>5.1.1.01.03.</t>
  </si>
  <si>
    <t>5.1.1.01.05.</t>
  </si>
  <si>
    <t>5.1.1.02.01.</t>
  </si>
  <si>
    <t>5.1.1.02.04.</t>
  </si>
  <si>
    <t>5.1.1.02.05</t>
  </si>
  <si>
    <t>5.1.1.02.99.</t>
  </si>
  <si>
    <t>5.1.1.03.01.</t>
  </si>
  <si>
    <t>5.1.1.03.02.</t>
  </si>
  <si>
    <t>5.1.1.03.03.</t>
  </si>
  <si>
    <t>5.1.1.04.01.</t>
  </si>
  <si>
    <t>5.1.1.04.05.</t>
  </si>
  <si>
    <t>5.1.1.05.01.</t>
  </si>
  <si>
    <t>5.1.1.05.02.</t>
  </si>
  <si>
    <t>5.1.1.05.03.</t>
  </si>
  <si>
    <t>5.1.1.06.08.</t>
  </si>
  <si>
    <t>5.1.2.06.01.01.</t>
  </si>
  <si>
    <t>5.1.2.06.01.04.</t>
  </si>
  <si>
    <t>5.1.2.08.06.</t>
  </si>
  <si>
    <t>Mantenimiento y reparación de equipos para computación</t>
  </si>
  <si>
    <t>5.1.3.02.04.</t>
  </si>
  <si>
    <t>Alimentos para animales</t>
  </si>
  <si>
    <t>Transferencias corrientes a asociaciones</t>
  </si>
  <si>
    <t>Deterioro por impuestos sobre la propiedad a cobrar</t>
  </si>
  <si>
    <t>Deterioro por otros impuestos a cobrar</t>
  </si>
  <si>
    <t>Deterioro por impuestos sobre bienes y servicios a cobrar</t>
  </si>
  <si>
    <t>Deterioro por ventas de servicios a cobrar</t>
  </si>
  <si>
    <t>Deterioro por derechos administrativos a cobrar</t>
  </si>
  <si>
    <t>Deterioro por alquileres y derechos sobre bienes a cobrar</t>
  </si>
  <si>
    <t>5.1.7.02.01.02.0</t>
  </si>
  <si>
    <t>5.1.7.02.01.03.0</t>
  </si>
  <si>
    <t>5.1.7.02.01.99.0</t>
  </si>
  <si>
    <t>5.1.7.02.04.01.0</t>
  </si>
  <si>
    <t>5.1.7.02.04.02.0</t>
  </si>
  <si>
    <t>5.1.7.02.05.01.0</t>
  </si>
  <si>
    <t>5.1.2.07.02.</t>
  </si>
  <si>
    <t>Actividades protocolarias y sociales</t>
  </si>
  <si>
    <t>5.1.2.01.05.</t>
  </si>
  <si>
    <t>Derechos o regalías sobre bienes intangibles</t>
  </si>
  <si>
    <t>5.1.2.07.01</t>
  </si>
  <si>
    <t>Actividades de capacitación</t>
  </si>
  <si>
    <t>5.1.4.01.01.09.</t>
  </si>
  <si>
    <t>Depreciaciones de equipos y mobiliario educacional, deportivo y recreativo</t>
  </si>
  <si>
    <t>Mantenimiento de edificios Varios</t>
  </si>
  <si>
    <t>SUBTOTALES</t>
  </si>
  <si>
    <t>LISTO</t>
  </si>
  <si>
    <t>Listo</t>
  </si>
  <si>
    <t>listo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</si>
</sst>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₡&quot;#,##0.00;\-&quot;₡&quot;#,##0.00"/>
    <numFmt numFmtId="8" formatCode="&quot;₡&quot;#,##0.00;[Red]\-&quot;₡&quot;#,##0.00"/>
    <numFmt numFmtId="43" formatCode="_-* #,##0.00_-;\-* #,##0.00_-;_-* &quot;-&quot;??_-;_-@_-"/>
    <numFmt numFmtId="164" formatCode="&quot;₡&quot;#,##0.00"/>
    <numFmt numFmtId="165" formatCode="[$-140A]General"/>
    <numFmt numFmtId="166" formatCode="&quot;₡&quot;#,##0.0000;[Red]\-&quot;₡&quot;#,##0.0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 Narrow"/>
      <family val="2"/>
    </font>
    <font>
      <sz val="11"/>
      <color rgb="FFFFFFFF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1"/>
      <color rgb="FF000000"/>
      <name val="Arial Narrow"/>
      <family val="2"/>
    </font>
    <font>
      <b/>
      <sz val="10"/>
      <color rgb="FF000000"/>
      <name val="Arial Narrow"/>
      <family val="2"/>
    </font>
    <font>
      <sz val="12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rgb="FFFFFFFF"/>
      <name val="Arial Narrow"/>
      <family val="2"/>
    </font>
    <font>
      <b/>
      <sz val="10"/>
      <color rgb="FFFFFFFF"/>
      <name val="Arial Narrow"/>
      <family val="2"/>
    </font>
    <font>
      <b/>
      <sz val="9"/>
      <color rgb="FF000000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9"/>
      <color rgb="FF000000"/>
      <name val="Arial Narrow"/>
      <family val="2"/>
    </font>
    <font>
      <sz val="9"/>
      <color rgb="FFFFFFFF"/>
      <name val="Arial Narrow"/>
      <family val="2"/>
    </font>
    <font>
      <sz val="9"/>
      <color theme="1"/>
      <name val="Calibri"/>
      <family val="2"/>
      <scheme val="minor"/>
    </font>
    <font>
      <b/>
      <sz val="9"/>
      <color rgb="FFFFFFFF"/>
      <name val="Arial Narrow"/>
      <family val="2"/>
    </font>
    <font>
      <b/>
      <sz val="10"/>
      <name val="Arial Narrow"/>
      <family val="2"/>
    </font>
    <font>
      <b/>
      <sz val="10"/>
      <color theme="1"/>
      <name val="Calibri"/>
      <family val="2"/>
      <scheme val="minor"/>
    </font>
    <font>
      <sz val="9"/>
      <name val="Arial Narrow"/>
      <family val="2"/>
    </font>
    <font>
      <sz val="11"/>
      <color rgb="FFFF0000"/>
      <name val="Calibri"/>
      <family val="2"/>
      <scheme val="minor"/>
    </font>
    <font>
      <sz val="10"/>
      <name val="Arial Narrow"/>
      <family val="2"/>
    </font>
    <font>
      <b/>
      <sz val="9"/>
      <name val="Arial Narrow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4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6" fillId="0" borderId="0"/>
    <xf numFmtId="165" fontId="17" fillId="0" borderId="0" applyBorder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2">
    <xf numFmtId="0" fontId="0" fillId="0" borderId="0" xfId="0"/>
    <xf numFmtId="0" fontId="5" fillId="0" borderId="3" xfId="0" applyFont="1" applyBorder="1" applyAlignment="1">
      <alignment horizontal="justify" vertical="center"/>
    </xf>
    <xf numFmtId="0" fontId="5" fillId="0" borderId="3" xfId="0" applyFont="1" applyBorder="1" applyAlignment="1">
      <alignment horizontal="justify" vertical="center" wrapText="1"/>
    </xf>
    <xf numFmtId="10" fontId="5" fillId="0" borderId="3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/>
    </xf>
    <xf numFmtId="0" fontId="5" fillId="0" borderId="1" xfId="0" applyFont="1" applyBorder="1" applyAlignment="1">
      <alignment horizontal="justify" vertical="center" wrapText="1"/>
    </xf>
    <xf numFmtId="4" fontId="6" fillId="2" borderId="1" xfId="0" applyNumberFormat="1" applyFont="1" applyFill="1" applyBorder="1"/>
    <xf numFmtId="10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 wrapText="1"/>
    </xf>
    <xf numFmtId="4" fontId="6" fillId="2" borderId="4" xfId="0" applyNumberFormat="1" applyFont="1" applyFill="1" applyBorder="1"/>
    <xf numFmtId="8" fontId="8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justify" vertical="center"/>
    </xf>
    <xf numFmtId="10" fontId="8" fillId="0" borderId="5" xfId="0" quotePrefix="1" applyNumberFormat="1" applyFont="1" applyBorder="1" applyAlignment="1">
      <alignment horizontal="center" vertical="center" wrapText="1"/>
    </xf>
    <xf numFmtId="8" fontId="10" fillId="0" borderId="5" xfId="0" applyNumberFormat="1" applyFont="1" applyBorder="1"/>
    <xf numFmtId="0" fontId="10" fillId="0" borderId="5" xfId="0" applyFont="1" applyBorder="1" applyAlignment="1">
      <alignment horizontal="center"/>
    </xf>
    <xf numFmtId="10" fontId="5" fillId="0" borderId="1" xfId="0" quotePrefix="1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0" fontId="6" fillId="0" borderId="4" xfId="0" applyFont="1" applyBorder="1"/>
    <xf numFmtId="1" fontId="6" fillId="0" borderId="4" xfId="0" applyNumberFormat="1" applyFont="1" applyBorder="1"/>
    <xf numFmtId="10" fontId="8" fillId="0" borderId="5" xfId="0" applyNumberFormat="1" applyFont="1" applyBorder="1" applyAlignment="1">
      <alignment horizontal="center" vertical="center" wrapText="1"/>
    </xf>
    <xf numFmtId="0" fontId="6" fillId="0" borderId="1" xfId="0" applyFont="1" applyBorder="1"/>
    <xf numFmtId="1" fontId="6" fillId="0" borderId="1" xfId="0" applyNumberFormat="1" applyFont="1" applyBorder="1"/>
    <xf numFmtId="164" fontId="10" fillId="0" borderId="5" xfId="0" applyNumberFormat="1" applyFont="1" applyBorder="1"/>
    <xf numFmtId="0" fontId="6" fillId="2" borderId="1" xfId="0" applyFont="1" applyFill="1" applyBorder="1"/>
    <xf numFmtId="4" fontId="13" fillId="0" borderId="0" xfId="0" applyNumberFormat="1" applyFont="1"/>
    <xf numFmtId="8" fontId="8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164" fontId="14" fillId="2" borderId="5" xfId="0" applyNumberFormat="1" applyFont="1" applyFill="1" applyBorder="1"/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4" fontId="15" fillId="2" borderId="4" xfId="0" applyNumberFormat="1" applyFont="1" applyFill="1" applyBorder="1"/>
    <xf numFmtId="10" fontId="15" fillId="0" borderId="1" xfId="1" applyNumberFormat="1" applyFont="1" applyBorder="1" applyAlignment="1">
      <alignment horizontal="center"/>
    </xf>
    <xf numFmtId="4" fontId="15" fillId="2" borderId="1" xfId="0" applyNumberFormat="1" applyFont="1" applyFill="1" applyBorder="1"/>
    <xf numFmtId="0" fontId="5" fillId="0" borderId="2" xfId="0" applyFont="1" applyBorder="1" applyAlignment="1">
      <alignment vertical="center" wrapText="1"/>
    </xf>
    <xf numFmtId="4" fontId="14" fillId="2" borderId="7" xfId="0" applyNumberFormat="1" applyFont="1" applyFill="1" applyBorder="1"/>
    <xf numFmtId="0" fontId="6" fillId="0" borderId="0" xfId="0" applyFont="1" applyAlignment="1">
      <alignment wrapText="1"/>
    </xf>
    <xf numFmtId="4" fontId="6" fillId="0" borderId="1" xfId="0" applyNumberFormat="1" applyFont="1" applyBorder="1"/>
    <xf numFmtId="4" fontId="6" fillId="0" borderId="0" xfId="0" applyNumberFormat="1" applyFont="1"/>
    <xf numFmtId="4" fontId="6" fillId="0" borderId="2" xfId="0" applyNumberFormat="1" applyFont="1" applyBorder="1"/>
    <xf numFmtId="0" fontId="0" fillId="0" borderId="5" xfId="0" applyBorder="1"/>
    <xf numFmtId="0" fontId="1" fillId="0" borderId="5" xfId="0" applyFont="1" applyBorder="1" applyAlignment="1">
      <alignment horizontal="center"/>
    </xf>
    <xf numFmtId="4" fontId="6" fillId="0" borderId="3" xfId="0" applyNumberFormat="1" applyFont="1" applyBorder="1"/>
    <xf numFmtId="0" fontId="10" fillId="0" borderId="1" xfId="0" applyFont="1" applyBorder="1"/>
    <xf numFmtId="164" fontId="6" fillId="0" borderId="1" xfId="0" applyNumberFormat="1" applyFont="1" applyBorder="1"/>
    <xf numFmtId="0" fontId="10" fillId="0" borderId="0" xfId="0" applyFont="1" applyAlignment="1">
      <alignment wrapText="1"/>
    </xf>
    <xf numFmtId="10" fontId="6" fillId="2" borderId="2" xfId="1" applyNumberFormat="1" applyFont="1" applyFill="1" applyBorder="1"/>
    <xf numFmtId="10" fontId="10" fillId="0" borderId="5" xfId="1" applyNumberFormat="1" applyFont="1" applyBorder="1"/>
    <xf numFmtId="164" fontId="14" fillId="0" borderId="7" xfId="0" applyNumberFormat="1" applyFont="1" applyBorder="1"/>
    <xf numFmtId="10" fontId="14" fillId="0" borderId="5" xfId="1" applyNumberFormat="1" applyFont="1" applyBorder="1"/>
    <xf numFmtId="164" fontId="14" fillId="0" borderId="5" xfId="0" applyNumberFormat="1" applyFont="1" applyBorder="1"/>
    <xf numFmtId="0" fontId="18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8" fillId="0" borderId="3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5" fillId="0" borderId="1" xfId="0" applyFont="1" applyBorder="1"/>
    <xf numFmtId="7" fontId="15" fillId="0" borderId="3" xfId="0" applyNumberFormat="1" applyFont="1" applyBorder="1"/>
    <xf numFmtId="4" fontId="15" fillId="0" borderId="1" xfId="0" applyNumberFormat="1" applyFont="1" applyBorder="1" applyAlignment="1">
      <alignment horizontal="right"/>
    </xf>
    <xf numFmtId="4" fontId="15" fillId="0" borderId="4" xfId="0" applyNumberFormat="1" applyFont="1" applyBorder="1" applyAlignment="1">
      <alignment horizontal="right"/>
    </xf>
    <xf numFmtId="10" fontId="15" fillId="0" borderId="3" xfId="1" applyNumberFormat="1" applyFont="1" applyBorder="1"/>
    <xf numFmtId="10" fontId="15" fillId="0" borderId="1" xfId="1" applyNumberFormat="1" applyFont="1" applyBorder="1"/>
    <xf numFmtId="10" fontId="15" fillId="0" borderId="4" xfId="1" applyNumberFormat="1" applyFont="1" applyBorder="1"/>
    <xf numFmtId="0" fontId="20" fillId="0" borderId="0" xfId="0" applyFont="1" applyAlignment="1">
      <alignment horizontal="center"/>
    </xf>
    <xf numFmtId="4" fontId="6" fillId="2" borderId="2" xfId="0" applyNumberFormat="1" applyFont="1" applyFill="1" applyBorder="1"/>
    <xf numFmtId="0" fontId="1" fillId="0" borderId="5" xfId="0" applyFont="1" applyBorder="1"/>
    <xf numFmtId="10" fontId="6" fillId="0" borderId="4" xfId="1" applyNumberFormat="1" applyFont="1" applyBorder="1"/>
    <xf numFmtId="0" fontId="6" fillId="0" borderId="3" xfId="0" applyFont="1" applyBorder="1"/>
    <xf numFmtId="1" fontId="6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wrapText="1"/>
    </xf>
    <xf numFmtId="0" fontId="6" fillId="0" borderId="1" xfId="0" applyFont="1" applyBorder="1" applyAlignment="1">
      <alignment wrapText="1"/>
    </xf>
    <xf numFmtId="1" fontId="6" fillId="0" borderId="3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8" fontId="8" fillId="0" borderId="6" xfId="0" applyNumberFormat="1" applyFont="1" applyBorder="1" applyAlignment="1">
      <alignment horizontal="right" vertical="center"/>
    </xf>
    <xf numFmtId="0" fontId="7" fillId="0" borderId="9" xfId="0" applyFont="1" applyBorder="1" applyAlignment="1">
      <alignment horizontal="justify" vertical="center"/>
    </xf>
    <xf numFmtId="10" fontId="6" fillId="0" borderId="1" xfId="1" applyNumberFormat="1" applyFont="1" applyBorder="1"/>
    <xf numFmtId="8" fontId="0" fillId="0" borderId="0" xfId="0" applyNumberFormat="1"/>
    <xf numFmtId="8" fontId="5" fillId="0" borderId="1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6" fontId="0" fillId="0" borderId="0" xfId="0" applyNumberFormat="1"/>
    <xf numFmtId="164" fontId="15" fillId="2" borderId="1" xfId="0" applyNumberFormat="1" applyFont="1" applyFill="1" applyBorder="1"/>
    <xf numFmtId="164" fontId="14" fillId="2" borderId="7" xfId="0" applyNumberFormat="1" applyFont="1" applyFill="1" applyBorder="1"/>
    <xf numFmtId="164" fontId="15" fillId="2" borderId="2" xfId="0" applyNumberFormat="1" applyFont="1" applyFill="1" applyBorder="1"/>
    <xf numFmtId="4" fontId="15" fillId="2" borderId="2" xfId="0" applyNumberFormat="1" applyFont="1" applyFill="1" applyBorder="1"/>
    <xf numFmtId="0" fontId="15" fillId="0" borderId="0" xfId="0" applyFont="1"/>
    <xf numFmtId="8" fontId="13" fillId="0" borderId="7" xfId="0" applyNumberFormat="1" applyFont="1" applyBorder="1" applyAlignment="1">
      <alignment horizontal="right" vertical="center"/>
    </xf>
    <xf numFmtId="10" fontId="13" fillId="0" borderId="7" xfId="0" applyNumberFormat="1" applyFont="1" applyBorder="1" applyAlignment="1">
      <alignment horizontal="center" vertical="center"/>
    </xf>
    <xf numFmtId="0" fontId="14" fillId="0" borderId="0" xfId="0" applyFont="1"/>
    <xf numFmtId="0" fontId="13" fillId="0" borderId="5" xfId="0" applyFont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 wrapText="1"/>
    </xf>
    <xf numFmtId="4" fontId="10" fillId="2" borderId="5" xfId="0" applyNumberFormat="1" applyFont="1" applyFill="1" applyBorder="1"/>
    <xf numFmtId="164" fontId="22" fillId="0" borderId="5" xfId="0" applyNumberFormat="1" applyFont="1" applyBorder="1" applyAlignment="1">
      <alignment horizontal="right" vertical="center"/>
    </xf>
    <xf numFmtId="9" fontId="0" fillId="0" borderId="0" xfId="1" applyFont="1"/>
    <xf numFmtId="8" fontId="8" fillId="0" borderId="7" xfId="0" applyNumberFormat="1" applyFont="1" applyBorder="1" applyAlignment="1">
      <alignment horizontal="right" vertical="center"/>
    </xf>
    <xf numFmtId="4" fontId="10" fillId="2" borderId="7" xfId="0" applyNumberFormat="1" applyFont="1" applyFill="1" applyBorder="1"/>
    <xf numFmtId="0" fontId="8" fillId="0" borderId="3" xfId="0" applyFont="1" applyBorder="1" applyAlignment="1">
      <alignment horizontal="justify" vertical="center" wrapText="1"/>
    </xf>
    <xf numFmtId="8" fontId="10" fillId="0" borderId="7" xfId="0" applyNumberFormat="1" applyFont="1" applyBorder="1"/>
    <xf numFmtId="4" fontId="5" fillId="0" borderId="2" xfId="0" applyNumberFormat="1" applyFont="1" applyBorder="1" applyAlignment="1">
      <alignment horizontal="right" vertical="center"/>
    </xf>
    <xf numFmtId="164" fontId="10" fillId="0" borderId="7" xfId="0" applyNumberFormat="1" applyFont="1" applyBorder="1"/>
    <xf numFmtId="4" fontId="18" fillId="0" borderId="2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0" fontId="8" fillId="0" borderId="8" xfId="0" applyFont="1" applyBorder="1" applyAlignment="1">
      <alignment horizontal="justify" vertical="center" wrapText="1"/>
    </xf>
    <xf numFmtId="0" fontId="6" fillId="0" borderId="2" xfId="0" applyFont="1" applyBorder="1"/>
    <xf numFmtId="4" fontId="10" fillId="2" borderId="2" xfId="0" applyNumberFormat="1" applyFont="1" applyFill="1" applyBorder="1"/>
    <xf numFmtId="0" fontId="8" fillId="0" borderId="2" xfId="0" applyFont="1" applyBorder="1" applyAlignment="1">
      <alignment vertical="center" wrapText="1"/>
    </xf>
    <xf numFmtId="0" fontId="6" fillId="2" borderId="2" xfId="0" applyFont="1" applyFill="1" applyBorder="1"/>
    <xf numFmtId="0" fontId="6" fillId="0" borderId="6" xfId="0" applyFont="1" applyBorder="1"/>
    <xf numFmtId="0" fontId="8" fillId="0" borderId="1" xfId="0" applyFont="1" applyBorder="1" applyAlignment="1">
      <alignment vertical="center"/>
    </xf>
    <xf numFmtId="0" fontId="6" fillId="0" borderId="2" xfId="0" applyFont="1" applyBorder="1" applyAlignment="1">
      <alignment wrapText="1"/>
    </xf>
    <xf numFmtId="0" fontId="8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10" fontId="15" fillId="0" borderId="8" xfId="1" applyNumberFormat="1" applyFont="1" applyBorder="1"/>
    <xf numFmtId="10" fontId="15" fillId="0" borderId="2" xfId="1" applyNumberFormat="1" applyFont="1" applyBorder="1"/>
    <xf numFmtId="10" fontId="15" fillId="0" borderId="6" xfId="1" applyNumberFormat="1" applyFont="1" applyBorder="1"/>
    <xf numFmtId="164" fontId="0" fillId="0" borderId="0" xfId="0" applyNumberFormat="1"/>
    <xf numFmtId="49" fontId="6" fillId="0" borderId="1" xfId="0" applyNumberFormat="1" applyFont="1" applyBorder="1"/>
    <xf numFmtId="49" fontId="6" fillId="0" borderId="3" xfId="0" applyNumberFormat="1" applyFont="1" applyBorder="1"/>
    <xf numFmtId="49" fontId="6" fillId="0" borderId="4" xfId="0" applyNumberFormat="1" applyFont="1" applyBorder="1"/>
    <xf numFmtId="164" fontId="6" fillId="0" borderId="3" xfId="0" applyNumberFormat="1" applyFont="1" applyBorder="1"/>
    <xf numFmtId="2" fontId="6" fillId="0" borderId="1" xfId="0" applyNumberFormat="1" applyFont="1" applyBorder="1"/>
    <xf numFmtId="2" fontId="6" fillId="0" borderId="4" xfId="0" applyNumberFormat="1" applyFont="1" applyBorder="1"/>
    <xf numFmtId="10" fontId="14" fillId="0" borderId="6" xfId="1" applyNumberFormat="1" applyFont="1" applyBorder="1"/>
    <xf numFmtId="0" fontId="19" fillId="3" borderId="5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164" fontId="6" fillId="2" borderId="3" xfId="0" applyNumberFormat="1" applyFont="1" applyFill="1" applyBorder="1"/>
    <xf numFmtId="2" fontId="6" fillId="2" borderId="1" xfId="0" applyNumberFormat="1" applyFont="1" applyFill="1" applyBorder="1"/>
    <xf numFmtId="2" fontId="6" fillId="2" borderId="4" xfId="0" applyNumberFormat="1" applyFont="1" applyFill="1" applyBorder="1"/>
    <xf numFmtId="0" fontId="8" fillId="0" borderId="5" xfId="0" applyFont="1" applyBorder="1" applyAlignment="1">
      <alignment horizontal="justify" vertical="center"/>
    </xf>
    <xf numFmtId="0" fontId="8" fillId="0" borderId="5" xfId="0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justify" vertical="center"/>
    </xf>
    <xf numFmtId="10" fontId="8" fillId="0" borderId="7" xfId="0" applyNumberFormat="1" applyFont="1" applyBorder="1" applyAlignment="1">
      <alignment horizontal="center" vertical="center" wrapText="1"/>
    </xf>
    <xf numFmtId="7" fontId="10" fillId="0" borderId="5" xfId="0" applyNumberFormat="1" applyFont="1" applyBorder="1" applyAlignment="1">
      <alignment horizontal="right" vertical="center"/>
    </xf>
    <xf numFmtId="10" fontId="8" fillId="0" borderId="1" xfId="0" applyNumberFormat="1" applyFont="1" applyBorder="1" applyAlignment="1">
      <alignment horizontal="center" vertical="center" wrapText="1"/>
    </xf>
    <xf numFmtId="7" fontId="10" fillId="0" borderId="5" xfId="0" applyNumberFormat="1" applyFont="1" applyBorder="1"/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7" fontId="8" fillId="0" borderId="4" xfId="0" applyNumberFormat="1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" fontId="9" fillId="0" borderId="0" xfId="0" applyNumberFormat="1" applyFont="1"/>
    <xf numFmtId="7" fontId="0" fillId="0" borderId="0" xfId="0" applyNumberFormat="1"/>
    <xf numFmtId="10" fontId="14" fillId="0" borderId="5" xfId="1" applyNumberFormat="1" applyFont="1" applyBorder="1" applyAlignment="1">
      <alignment horizontal="right"/>
    </xf>
    <xf numFmtId="10" fontId="15" fillId="0" borderId="1" xfId="1" applyNumberFormat="1" applyFont="1" applyBorder="1" applyAlignment="1">
      <alignment horizontal="right"/>
    </xf>
    <xf numFmtId="10" fontId="14" fillId="0" borderId="5" xfId="1" quotePrefix="1" applyNumberFormat="1" applyFont="1" applyBorder="1" applyAlignment="1">
      <alignment horizontal="right"/>
    </xf>
    <xf numFmtId="10" fontId="15" fillId="0" borderId="1" xfId="1" quotePrefix="1" applyNumberFormat="1" applyFont="1" applyBorder="1" applyAlignment="1">
      <alignment horizontal="right"/>
    </xf>
    <xf numFmtId="10" fontId="15" fillId="0" borderId="4" xfId="1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2" xfId="0" applyBorder="1"/>
    <xf numFmtId="0" fontId="14" fillId="0" borderId="13" xfId="0" applyFont="1" applyBorder="1" applyAlignment="1">
      <alignment horizontal="center"/>
    </xf>
    <xf numFmtId="0" fontId="14" fillId="0" borderId="9" xfId="0" applyFont="1" applyBorder="1"/>
    <xf numFmtId="0" fontId="14" fillId="0" borderId="7" xfId="0" applyFont="1" applyBorder="1" applyAlignment="1">
      <alignment horizontal="center"/>
    </xf>
    <xf numFmtId="0" fontId="1" fillId="0" borderId="9" xfId="0" applyFont="1" applyBorder="1"/>
    <xf numFmtId="0" fontId="10" fillId="0" borderId="7" xfId="0" applyFont="1" applyBorder="1" applyAlignment="1">
      <alignment horizontal="center"/>
    </xf>
    <xf numFmtId="4" fontId="0" fillId="0" borderId="2" xfId="0" applyNumberFormat="1" applyBorder="1"/>
    <xf numFmtId="0" fontId="6" fillId="2" borderId="2" xfId="0" applyFont="1" applyFill="1" applyBorder="1" applyAlignment="1">
      <alignment wrapText="1"/>
    </xf>
    <xf numFmtId="4" fontId="24" fillId="0" borderId="0" xfId="0" applyNumberFormat="1" applyFont="1"/>
    <xf numFmtId="7" fontId="24" fillId="0" borderId="3" xfId="0" applyNumberFormat="1" applyFont="1" applyBorder="1"/>
    <xf numFmtId="4" fontId="24" fillId="2" borderId="1" xfId="0" applyNumberFormat="1" applyFont="1" applyFill="1" applyBorder="1"/>
    <xf numFmtId="0" fontId="25" fillId="0" borderId="0" xfId="0" applyFont="1"/>
    <xf numFmtId="8" fontId="26" fillId="0" borderId="3" xfId="0" applyNumberFormat="1" applyFont="1" applyBorder="1" applyAlignment="1">
      <alignment horizontal="right" vertical="center"/>
    </xf>
    <xf numFmtId="7" fontId="24" fillId="0" borderId="0" xfId="0" applyNumberFormat="1" applyFont="1"/>
    <xf numFmtId="4" fontId="24" fillId="2" borderId="0" xfId="0" applyNumberFormat="1" applyFont="1" applyFill="1"/>
    <xf numFmtId="164" fontId="27" fillId="0" borderId="7" xfId="0" applyNumberFormat="1" applyFont="1" applyBorder="1"/>
    <xf numFmtId="164" fontId="27" fillId="0" borderId="5" xfId="0" applyNumberFormat="1" applyFont="1" applyBorder="1"/>
    <xf numFmtId="164" fontId="24" fillId="2" borderId="2" xfId="0" applyNumberFormat="1" applyFont="1" applyFill="1" applyBorder="1"/>
    <xf numFmtId="4" fontId="24" fillId="2" borderId="2" xfId="0" applyNumberFormat="1" applyFont="1" applyFill="1" applyBorder="1"/>
    <xf numFmtId="164" fontId="22" fillId="2" borderId="5" xfId="0" applyNumberFormat="1" applyFont="1" applyFill="1" applyBorder="1"/>
    <xf numFmtId="0" fontId="28" fillId="0" borderId="0" xfId="0" applyFont="1"/>
    <xf numFmtId="4" fontId="28" fillId="0" borderId="2" xfId="0" applyNumberFormat="1" applyFont="1" applyBorder="1"/>
    <xf numFmtId="164" fontId="22" fillId="2" borderId="7" xfId="0" applyNumberFormat="1" applyFont="1" applyFill="1" applyBorder="1"/>
    <xf numFmtId="43" fontId="0" fillId="0" borderId="0" xfId="13" applyFont="1"/>
    <xf numFmtId="8" fontId="27" fillId="0" borderId="7" xfId="0" applyNumberFormat="1" applyFont="1" applyBorder="1" applyAlignment="1">
      <alignment horizontal="right" vertical="center"/>
    </xf>
    <xf numFmtId="164" fontId="26" fillId="0" borderId="1" xfId="0" applyNumberFormat="1" applyFont="1" applyBorder="1"/>
    <xf numFmtId="17" fontId="0" fillId="0" borderId="0" xfId="0" applyNumberFormat="1"/>
    <xf numFmtId="8" fontId="5" fillId="0" borderId="11" xfId="0" applyNumberFormat="1" applyFont="1" applyBorder="1" applyAlignment="1">
      <alignment horizontal="right" vertical="center"/>
    </xf>
    <xf numFmtId="4" fontId="6" fillId="2" borderId="10" xfId="0" applyNumberFormat="1" applyFont="1" applyFill="1" applyBorder="1"/>
    <xf numFmtId="4" fontId="6" fillId="2" borderId="12" xfId="0" applyNumberFormat="1" applyFont="1" applyFill="1" applyBorder="1"/>
    <xf numFmtId="7" fontId="5" fillId="0" borderId="8" xfId="0" applyNumberFormat="1" applyFont="1" applyBorder="1" applyAlignment="1">
      <alignment horizontal="right" vertical="center"/>
    </xf>
    <xf numFmtId="4" fontId="6" fillId="2" borderId="6" xfId="0" applyNumberFormat="1" applyFont="1" applyFill="1" applyBorder="1"/>
    <xf numFmtId="8" fontId="26" fillId="0" borderId="1" xfId="0" applyNumberFormat="1" applyFont="1" applyBorder="1" applyAlignment="1">
      <alignment horizontal="right" vertical="center"/>
    </xf>
    <xf numFmtId="8" fontId="26" fillId="0" borderId="4" xfId="0" applyNumberFormat="1" applyFont="1" applyBorder="1" applyAlignment="1">
      <alignment horizontal="right" vertical="center"/>
    </xf>
    <xf numFmtId="8" fontId="5" fillId="0" borderId="5" xfId="0" applyNumberFormat="1" applyFont="1" applyBorder="1" applyAlignment="1">
      <alignment horizontal="right" vertical="center"/>
    </xf>
    <xf numFmtId="0" fontId="1" fillId="0" borderId="0" xfId="0" applyFont="1"/>
    <xf numFmtId="8" fontId="1" fillId="0" borderId="0" xfId="0" applyNumberFormat="1" applyFont="1"/>
    <xf numFmtId="164" fontId="6" fillId="2" borderId="2" xfId="0" applyNumberFormat="1" applyFont="1" applyFill="1" applyBorder="1"/>
    <xf numFmtId="10" fontId="0" fillId="0" borderId="0" xfId="0" applyNumberFormat="1"/>
    <xf numFmtId="0" fontId="25" fillId="4" borderId="0" xfId="0" applyFont="1" applyFill="1"/>
    <xf numFmtId="0" fontId="15" fillId="0" borderId="1" xfId="0" applyFont="1" applyBorder="1" applyAlignment="1">
      <alignment wrapText="1"/>
    </xf>
    <xf numFmtId="43" fontId="18" fillId="0" borderId="1" xfId="13" applyFont="1" applyBorder="1" applyAlignment="1">
      <alignment horizontal="center" vertical="center"/>
    </xf>
    <xf numFmtId="4" fontId="24" fillId="2" borderId="4" xfId="0" applyNumberFormat="1" applyFont="1" applyFill="1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0" fontId="21" fillId="3" borderId="4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3" fillId="0" borderId="9" xfId="0" applyFont="1" applyBorder="1" applyAlignment="1">
      <alignment horizontal="center"/>
    </xf>
    <xf numFmtId="0" fontId="23" fillId="0" borderId="7" xfId="0" applyFont="1" applyBorder="1" applyAlignment="1">
      <alignment horizontal="center"/>
    </xf>
  </cellXfs>
  <cellStyles count="14">
    <cellStyle name="Comma 2" xfId="2"/>
    <cellStyle name="Comma 2 2" xfId="8"/>
    <cellStyle name="Comma 2 3" xfId="11"/>
    <cellStyle name="Comma 3" xfId="5"/>
    <cellStyle name="Comma 4" xfId="6"/>
    <cellStyle name="Comma 5" xfId="9"/>
    <cellStyle name="Comma 6" xfId="12"/>
    <cellStyle name="Excel Built-in Normal" xfId="4"/>
    <cellStyle name="Millares" xfId="13" builtinId="3"/>
    <cellStyle name="Millares 2" xfId="7"/>
    <cellStyle name="Millares 2 2" xfId="10"/>
    <cellStyle name="Normal" xfId="0" builtinId="0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22" zoomScale="115" zoomScaleNormal="115" workbookViewId="0">
      <selection activeCell="E14" sqref="E14"/>
    </sheetView>
  </sheetViews>
  <sheetFormatPr baseColWidth="10" defaultColWidth="9.140625" defaultRowHeight="15" x14ac:dyDescent="0.25"/>
  <cols>
    <col min="1" max="1" width="8.85546875" bestFit="1" customWidth="1"/>
    <col min="2" max="2" width="41" customWidth="1"/>
    <col min="3" max="3" width="11.85546875" customWidth="1"/>
    <col min="4" max="4" width="11.42578125" customWidth="1"/>
    <col min="5" max="5" width="11.5703125" customWidth="1"/>
    <col min="8" max="8" width="11.42578125" style="193" bestFit="1" customWidth="1"/>
  </cols>
  <sheetData>
    <row r="1" spans="1:9" x14ac:dyDescent="0.25">
      <c r="A1" s="209" t="s">
        <v>18</v>
      </c>
      <c r="B1" s="211" t="s">
        <v>19</v>
      </c>
      <c r="C1" s="213" t="s">
        <v>20</v>
      </c>
      <c r="D1" s="215" t="s">
        <v>21</v>
      </c>
      <c r="E1" s="215" t="s">
        <v>22</v>
      </c>
      <c r="F1" s="215" t="s">
        <v>23</v>
      </c>
    </row>
    <row r="2" spans="1:9" ht="15.75" thickBot="1" x14ac:dyDescent="0.3">
      <c r="A2" s="210"/>
      <c r="B2" s="212"/>
      <c r="C2" s="214"/>
      <c r="D2" s="216"/>
      <c r="E2" s="216"/>
      <c r="F2" s="216"/>
    </row>
    <row r="3" spans="1:9" x14ac:dyDescent="0.25">
      <c r="A3" s="1" t="s">
        <v>24</v>
      </c>
      <c r="B3" s="2" t="s">
        <v>25</v>
      </c>
      <c r="C3" s="185">
        <v>700933.21769000008</v>
      </c>
      <c r="D3" s="170">
        <v>738968.00855999999</v>
      </c>
      <c r="E3" s="188">
        <f t="shared" ref="E3:E8" si="0">C3-D3</f>
        <v>-38034.79086999991</v>
      </c>
      <c r="F3" s="3">
        <f t="shared" ref="F3:F9" si="1">E3/D3</f>
        <v>-5.1470145431758159E-2</v>
      </c>
    </row>
    <row r="4" spans="1:9" x14ac:dyDescent="0.25">
      <c r="A4" s="4" t="s">
        <v>26</v>
      </c>
      <c r="B4" s="5" t="s">
        <v>27</v>
      </c>
      <c r="C4" s="186">
        <v>67570.913150000008</v>
      </c>
      <c r="D4" s="190">
        <v>74543.831630000001</v>
      </c>
      <c r="E4" s="66">
        <f t="shared" si="0"/>
        <v>-6972.918479999993</v>
      </c>
      <c r="F4" s="7">
        <f t="shared" si="1"/>
        <v>-9.3541186809530164E-2</v>
      </c>
    </row>
    <row r="5" spans="1:9" x14ac:dyDescent="0.25">
      <c r="A5" s="4" t="s">
        <v>28</v>
      </c>
      <c r="B5" s="5" t="s">
        <v>29</v>
      </c>
      <c r="C5" s="186">
        <v>299015.61473000003</v>
      </c>
      <c r="D5" s="190">
        <v>243116.10587999999</v>
      </c>
      <c r="E5" s="66">
        <f t="shared" si="0"/>
        <v>55899.508850000042</v>
      </c>
      <c r="F5" s="7">
        <f t="shared" si="1"/>
        <v>0.22992927041037567</v>
      </c>
    </row>
    <row r="6" spans="1:9" ht="25.5" x14ac:dyDescent="0.25">
      <c r="A6" s="4" t="s">
        <v>30</v>
      </c>
      <c r="B6" s="5" t="s">
        <v>31</v>
      </c>
      <c r="C6" s="186">
        <v>235049.25592</v>
      </c>
      <c r="D6" s="190">
        <v>176605.76550000001</v>
      </c>
      <c r="E6" s="66">
        <f t="shared" si="0"/>
        <v>58443.490419999987</v>
      </c>
      <c r="F6" s="7">
        <f t="shared" si="1"/>
        <v>0.33092628802087432</v>
      </c>
      <c r="H6" s="193" t="s">
        <v>249</v>
      </c>
      <c r="I6" s="178"/>
    </row>
    <row r="7" spans="1:9" ht="25.5" x14ac:dyDescent="0.25">
      <c r="A7" s="4" t="s">
        <v>32</v>
      </c>
      <c r="B7" s="5" t="s">
        <v>33</v>
      </c>
      <c r="C7" s="186">
        <v>2962.7963599999998</v>
      </c>
      <c r="D7" s="190">
        <v>165.46731</v>
      </c>
      <c r="E7" s="66">
        <f t="shared" si="0"/>
        <v>2797.3290499999998</v>
      </c>
      <c r="F7" s="140">
        <f t="shared" si="1"/>
        <v>16.905629577225856</v>
      </c>
    </row>
    <row r="8" spans="1:9" ht="15.75" thickBot="1" x14ac:dyDescent="0.3">
      <c r="A8" s="8" t="s">
        <v>170</v>
      </c>
      <c r="B8" s="9" t="s">
        <v>171</v>
      </c>
      <c r="C8" s="187">
        <v>38311.83</v>
      </c>
      <c r="D8" s="191">
        <v>19522.349999999999</v>
      </c>
      <c r="E8" s="189">
        <f t="shared" si="0"/>
        <v>18789.480000000003</v>
      </c>
      <c r="F8" s="140">
        <f t="shared" si="1"/>
        <v>0.96245994974990223</v>
      </c>
    </row>
    <row r="9" spans="1:9" ht="15.75" thickBot="1" x14ac:dyDescent="0.3">
      <c r="A9" s="8"/>
      <c r="B9" s="31" t="s">
        <v>34</v>
      </c>
      <c r="C9" s="11">
        <f>SUM(C3:C8)</f>
        <v>1343843.6278500003</v>
      </c>
      <c r="D9" s="11">
        <f>SUM(D3:D8)</f>
        <v>1252921.5288800001</v>
      </c>
      <c r="E9" s="148">
        <f>SUM(E3:E8)</f>
        <v>90922.098970000137</v>
      </c>
      <c r="F9" s="20">
        <f t="shared" si="1"/>
        <v>7.2568071402904513E-2</v>
      </c>
      <c r="H9" s="25" t="s">
        <v>37</v>
      </c>
      <c r="I9" s="78" t="s">
        <v>37</v>
      </c>
    </row>
    <row r="10" spans="1:9" ht="16.5" thickBot="1" x14ac:dyDescent="0.3">
      <c r="A10" s="12"/>
    </row>
    <row r="11" spans="1:9" x14ac:dyDescent="0.25">
      <c r="A11" s="203" t="s">
        <v>18</v>
      </c>
      <c r="B11" s="205" t="s">
        <v>19</v>
      </c>
      <c r="C11" s="207" t="s">
        <v>20</v>
      </c>
      <c r="D11" s="201" t="s">
        <v>21</v>
      </c>
      <c r="E11" s="201" t="s">
        <v>22</v>
      </c>
      <c r="F11" s="201" t="s">
        <v>23</v>
      </c>
    </row>
    <row r="12" spans="1:9" ht="15.75" thickBot="1" x14ac:dyDescent="0.3">
      <c r="A12" s="204"/>
      <c r="B12" s="206"/>
      <c r="C12" s="208"/>
      <c r="D12" s="202"/>
      <c r="E12" s="202"/>
      <c r="F12" s="202"/>
    </row>
    <row r="13" spans="1:9" ht="15.75" thickBot="1" x14ac:dyDescent="0.3">
      <c r="A13" s="138" t="s">
        <v>24</v>
      </c>
      <c r="B13" s="139" t="s">
        <v>189</v>
      </c>
      <c r="C13" s="100">
        <f>C14+C15+C16+C17</f>
        <v>700933.21768999996</v>
      </c>
      <c r="D13" s="98">
        <f>SUM(D14:D17)</f>
        <v>738968.00856999983</v>
      </c>
      <c r="E13" s="98">
        <f>SUM(E14:E17)</f>
        <v>-38034.790879999877</v>
      </c>
      <c r="F13" s="20">
        <f>E13/D13</f>
        <v>-5.1470145444594002E-2</v>
      </c>
    </row>
    <row r="14" spans="1:9" ht="25.5" x14ac:dyDescent="0.25">
      <c r="A14" s="4" t="s">
        <v>202</v>
      </c>
      <c r="B14" s="5" t="s">
        <v>172</v>
      </c>
      <c r="C14" s="79">
        <v>627213.94270000001</v>
      </c>
      <c r="D14" s="79">
        <v>685030.0158099999</v>
      </c>
      <c r="E14" s="6">
        <f>C14-D14</f>
        <v>-57816.073109999881</v>
      </c>
      <c r="F14" s="7">
        <f t="shared" ref="F14" si="2">E14/D14</f>
        <v>-8.4399328169053198E-2</v>
      </c>
    </row>
    <row r="15" spans="1:9" ht="25.5" x14ac:dyDescent="0.25">
      <c r="A15" s="4" t="s">
        <v>203</v>
      </c>
      <c r="B15" s="5" t="s">
        <v>173</v>
      </c>
      <c r="C15" s="6">
        <v>34372.64284</v>
      </c>
      <c r="D15" s="79">
        <v>25542.765239999997</v>
      </c>
      <c r="E15" s="6">
        <f t="shared" ref="E15:E35" si="3">C15-D15</f>
        <v>8829.8776000000034</v>
      </c>
      <c r="F15" s="77">
        <f t="shared" ref="F15:F35" si="4">E15/D15</f>
        <v>0.34568996414579289</v>
      </c>
    </row>
    <row r="16" spans="1:9" ht="25.5" x14ac:dyDescent="0.25">
      <c r="A16" s="4" t="s">
        <v>204</v>
      </c>
      <c r="B16" s="5" t="s">
        <v>174</v>
      </c>
      <c r="C16" s="164">
        <v>29126.759859999998</v>
      </c>
      <c r="D16" s="79">
        <v>19915.36217</v>
      </c>
      <c r="E16" s="6">
        <f t="shared" si="3"/>
        <v>9211.397689999998</v>
      </c>
      <c r="F16" s="77">
        <f t="shared" si="4"/>
        <v>0.46252724963625391</v>
      </c>
    </row>
    <row r="17" spans="1:8" ht="26.25" thickBot="1" x14ac:dyDescent="0.3">
      <c r="A17" s="4" t="s">
        <v>205</v>
      </c>
      <c r="B17" s="5" t="s">
        <v>175</v>
      </c>
      <c r="C17" s="164">
        <v>10219.872289999999</v>
      </c>
      <c r="D17" s="79">
        <v>8479.86535</v>
      </c>
      <c r="E17" s="6">
        <f t="shared" si="3"/>
        <v>1740.0069399999993</v>
      </c>
      <c r="F17" s="77">
        <f t="shared" si="4"/>
        <v>0.20519275580242549</v>
      </c>
    </row>
    <row r="18" spans="1:8" ht="15.75" thickBot="1" x14ac:dyDescent="0.3">
      <c r="A18" s="138" t="s">
        <v>26</v>
      </c>
      <c r="B18" s="139" t="s">
        <v>27</v>
      </c>
      <c r="C18" s="101">
        <f>C19+C20+C21+C22</f>
        <v>67570.913150000008</v>
      </c>
      <c r="D18" s="97">
        <f>D19+D20+D21+D22</f>
        <v>74543.831630000001</v>
      </c>
      <c r="E18" s="97">
        <f>SUM(E19:E22)</f>
        <v>-6972.9184800000003</v>
      </c>
      <c r="F18" s="49">
        <f t="shared" si="4"/>
        <v>-9.3541186809530261E-2</v>
      </c>
    </row>
    <row r="19" spans="1:8" ht="25.5" x14ac:dyDescent="0.25">
      <c r="A19" s="4" t="s">
        <v>206</v>
      </c>
      <c r="B19" s="5" t="s">
        <v>176</v>
      </c>
      <c r="C19" s="66">
        <v>51668.725310000002</v>
      </c>
      <c r="D19" s="79">
        <v>55860.325490000003</v>
      </c>
      <c r="E19" s="6">
        <f t="shared" si="3"/>
        <v>-4191.6001800000013</v>
      </c>
      <c r="F19" s="77">
        <f t="shared" si="4"/>
        <v>-7.5037159974128201E-2</v>
      </c>
    </row>
    <row r="20" spans="1:8" ht="25.5" x14ac:dyDescent="0.25">
      <c r="A20" s="4" t="s">
        <v>207</v>
      </c>
      <c r="B20" s="5" t="s">
        <v>177</v>
      </c>
      <c r="C20" s="66"/>
      <c r="D20" s="79">
        <v>4438.53078</v>
      </c>
      <c r="E20" s="6">
        <f t="shared" si="3"/>
        <v>-4438.53078</v>
      </c>
      <c r="F20" s="77">
        <f t="shared" si="4"/>
        <v>-1</v>
      </c>
    </row>
    <row r="21" spans="1:8" x14ac:dyDescent="0.25">
      <c r="A21" s="4" t="s">
        <v>208</v>
      </c>
      <c r="B21" s="5" t="s">
        <v>178</v>
      </c>
      <c r="C21" s="66">
        <v>15902.187840000001</v>
      </c>
      <c r="D21" s="79">
        <v>14244.975359999999</v>
      </c>
      <c r="E21" s="6">
        <f t="shared" si="3"/>
        <v>1657.212480000002</v>
      </c>
      <c r="F21" s="77">
        <f t="shared" si="4"/>
        <v>0.11633663366336648</v>
      </c>
    </row>
    <row r="22" spans="1:8" ht="26.25" thickBot="1" x14ac:dyDescent="0.3">
      <c r="A22" s="4" t="s">
        <v>209</v>
      </c>
      <c r="B22" s="5" t="s">
        <v>188</v>
      </c>
      <c r="C22" s="66"/>
      <c r="D22" s="79">
        <v>0</v>
      </c>
      <c r="E22" s="6">
        <f t="shared" si="3"/>
        <v>0</v>
      </c>
      <c r="F22" s="77" t="e">
        <f t="shared" si="4"/>
        <v>#DIV/0!</v>
      </c>
    </row>
    <row r="23" spans="1:8" ht="15.75" thickBot="1" x14ac:dyDescent="0.3">
      <c r="A23" s="138" t="s">
        <v>28</v>
      </c>
      <c r="B23" s="139" t="s">
        <v>29</v>
      </c>
      <c r="C23" s="101">
        <f>C24+C25+C26</f>
        <v>299015.61472999997</v>
      </c>
      <c r="D23" s="97">
        <f>D24+D25+D26</f>
        <v>243116.10587999999</v>
      </c>
      <c r="E23" s="97">
        <f>SUM(E24:E26)</f>
        <v>55899.50885000002</v>
      </c>
      <c r="F23" s="49">
        <f t="shared" si="4"/>
        <v>0.22992927041037559</v>
      </c>
    </row>
    <row r="24" spans="1:8" ht="25.5" x14ac:dyDescent="0.25">
      <c r="A24" s="4" t="s">
        <v>210</v>
      </c>
      <c r="B24" s="5" t="s">
        <v>179</v>
      </c>
      <c r="C24" s="66">
        <v>153162.00576</v>
      </c>
      <c r="D24" s="79">
        <v>119568.32045999999</v>
      </c>
      <c r="E24" s="6">
        <f t="shared" si="3"/>
        <v>33593.685300000012</v>
      </c>
      <c r="F24" s="77">
        <f t="shared" si="4"/>
        <v>0.28095807627605124</v>
      </c>
      <c r="H24" s="194" t="s">
        <v>37</v>
      </c>
    </row>
    <row r="25" spans="1:8" ht="25.5" x14ac:dyDescent="0.25">
      <c r="A25" s="4" t="s">
        <v>211</v>
      </c>
      <c r="B25" s="5" t="s">
        <v>180</v>
      </c>
      <c r="C25" s="66">
        <v>66932.093500000003</v>
      </c>
      <c r="D25" s="79">
        <v>46988.688430000002</v>
      </c>
      <c r="E25" s="6">
        <f t="shared" si="3"/>
        <v>19943.405070000001</v>
      </c>
      <c r="F25" s="77">
        <f t="shared" si="4"/>
        <v>0.42442991571705802</v>
      </c>
      <c r="H25" s="193" t="s">
        <v>249</v>
      </c>
    </row>
    <row r="26" spans="1:8" ht="26.25" thickBot="1" x14ac:dyDescent="0.3">
      <c r="A26" s="4" t="s">
        <v>212</v>
      </c>
      <c r="B26" s="5" t="s">
        <v>181</v>
      </c>
      <c r="C26" s="66">
        <v>78921.515469999998</v>
      </c>
      <c r="D26" s="79">
        <v>76559.096989999991</v>
      </c>
      <c r="E26" s="6">
        <f t="shared" si="3"/>
        <v>2362.4184800000075</v>
      </c>
      <c r="F26" s="77">
        <f t="shared" si="4"/>
        <v>3.0857449641922791E-2</v>
      </c>
      <c r="H26" s="194" t="s">
        <v>37</v>
      </c>
    </row>
    <row r="27" spans="1:8" ht="26.25" thickBot="1" x14ac:dyDescent="0.3">
      <c r="A27" s="138" t="s">
        <v>30</v>
      </c>
      <c r="B27" s="139" t="s">
        <v>31</v>
      </c>
      <c r="C27" s="101">
        <f>C28+C29</f>
        <v>235049.25592</v>
      </c>
      <c r="D27" s="97">
        <f>D28+D29</f>
        <v>176605.76550000001</v>
      </c>
      <c r="E27" s="97">
        <f>E28+E29</f>
        <v>58443.490420000002</v>
      </c>
      <c r="F27" s="49">
        <f t="shared" si="4"/>
        <v>0.33092628802087437</v>
      </c>
    </row>
    <row r="28" spans="1:8" ht="25.5" x14ac:dyDescent="0.25">
      <c r="A28" s="4" t="s">
        <v>213</v>
      </c>
      <c r="B28" s="5" t="s">
        <v>182</v>
      </c>
      <c r="C28" s="66">
        <v>234899.92142</v>
      </c>
      <c r="D28" s="79">
        <v>176597.42541</v>
      </c>
      <c r="E28" s="6">
        <f t="shared" si="3"/>
        <v>58302.496010000003</v>
      </c>
      <c r="F28" s="77">
        <f t="shared" si="4"/>
        <v>0.33014352205102176</v>
      </c>
      <c r="H28" s="193" t="s">
        <v>37</v>
      </c>
    </row>
    <row r="29" spans="1:8" ht="26.25" thickBot="1" x14ac:dyDescent="0.3">
      <c r="A29" s="4" t="s">
        <v>214</v>
      </c>
      <c r="B29" s="5" t="s">
        <v>183</v>
      </c>
      <c r="C29" s="66">
        <v>149.33449999999999</v>
      </c>
      <c r="D29" s="79">
        <v>8.34009</v>
      </c>
      <c r="E29" s="6">
        <f t="shared" si="3"/>
        <v>140.99440999999999</v>
      </c>
      <c r="F29" s="77">
        <f t="shared" si="4"/>
        <v>16.905622121583818</v>
      </c>
    </row>
    <row r="30" spans="1:8" ht="26.25" thickBot="1" x14ac:dyDescent="0.3">
      <c r="A30" s="138" t="s">
        <v>32</v>
      </c>
      <c r="B30" s="139" t="s">
        <v>33</v>
      </c>
      <c r="C30" s="101">
        <f>C31+C32+C33</f>
        <v>2962.7963599999998</v>
      </c>
      <c r="D30" s="97">
        <f>D31+D32+D33</f>
        <v>165.46731</v>
      </c>
      <c r="E30" s="97">
        <f>E31+E32+E33</f>
        <v>2797.3290500000003</v>
      </c>
      <c r="F30" s="49">
        <f t="shared" si="4"/>
        <v>16.905629577225859</v>
      </c>
    </row>
    <row r="31" spans="1:8" ht="25.5" x14ac:dyDescent="0.25">
      <c r="A31" s="4" t="s">
        <v>215</v>
      </c>
      <c r="B31" s="5" t="s">
        <v>184</v>
      </c>
      <c r="C31" s="66">
        <v>1618.78593</v>
      </c>
      <c r="D31" s="79">
        <v>90.406539999999993</v>
      </c>
      <c r="E31" s="6">
        <f t="shared" si="3"/>
        <v>1528.3793900000001</v>
      </c>
      <c r="F31" s="77">
        <f t="shared" si="4"/>
        <v>16.90562861934546</v>
      </c>
    </row>
    <row r="32" spans="1:8" ht="25.5" x14ac:dyDescent="0.25">
      <c r="A32" s="4" t="s">
        <v>216</v>
      </c>
      <c r="B32" s="5" t="s">
        <v>185</v>
      </c>
      <c r="C32" s="66">
        <v>896.00695999999994</v>
      </c>
      <c r="D32" s="79">
        <v>50.040519999999994</v>
      </c>
      <c r="E32" s="6">
        <f t="shared" si="3"/>
        <v>845.96643999999992</v>
      </c>
      <c r="F32" s="77">
        <f t="shared" si="4"/>
        <v>16.905628478680878</v>
      </c>
    </row>
    <row r="33" spans="1:6" ht="26.25" thickBot="1" x14ac:dyDescent="0.3">
      <c r="A33" s="4" t="s">
        <v>217</v>
      </c>
      <c r="B33" s="5" t="s">
        <v>186</v>
      </c>
      <c r="C33" s="66">
        <v>448.00346999999999</v>
      </c>
      <c r="D33" s="79">
        <v>25.020250000000001</v>
      </c>
      <c r="E33" s="6">
        <f t="shared" si="3"/>
        <v>422.98322000000002</v>
      </c>
      <c r="F33" s="77">
        <f t="shared" si="4"/>
        <v>16.905635235459279</v>
      </c>
    </row>
    <row r="34" spans="1:6" ht="15.75" thickBot="1" x14ac:dyDescent="0.3">
      <c r="A34" s="138" t="s">
        <v>170</v>
      </c>
      <c r="B34" s="139" t="s">
        <v>171</v>
      </c>
      <c r="C34" s="101">
        <f>C35</f>
        <v>38311.83</v>
      </c>
      <c r="D34" s="97">
        <f>D35</f>
        <v>19522.349999999999</v>
      </c>
      <c r="E34" s="97">
        <f>E35</f>
        <v>18789.480000000003</v>
      </c>
      <c r="F34" s="49">
        <f t="shared" si="4"/>
        <v>0.96245994974990223</v>
      </c>
    </row>
    <row r="35" spans="1:6" ht="26.25" thickBot="1" x14ac:dyDescent="0.3">
      <c r="A35" s="8" t="s">
        <v>218</v>
      </c>
      <c r="B35" s="9" t="s">
        <v>187</v>
      </c>
      <c r="C35" s="10">
        <v>38311.83</v>
      </c>
      <c r="D35" s="192">
        <v>19522.349999999999</v>
      </c>
      <c r="E35" s="10">
        <f t="shared" si="3"/>
        <v>18789.480000000003</v>
      </c>
      <c r="F35" s="68">
        <f t="shared" si="4"/>
        <v>0.96245994974990223</v>
      </c>
    </row>
    <row r="36" spans="1:6" ht="17.25" thickBot="1" x14ac:dyDescent="0.3">
      <c r="A36" s="76"/>
      <c r="B36" s="74" t="s">
        <v>34</v>
      </c>
      <c r="C36" s="75">
        <f>C13+C18+C23+C27+C30+C34</f>
        <v>1343843.62785</v>
      </c>
      <c r="D36" s="11">
        <f>D13+D18+D23+D27+D30+D34</f>
        <v>1252921.52889</v>
      </c>
      <c r="E36" s="148">
        <f>E34+E30+E27+E23+E18+E13</f>
        <v>90922.098960000149</v>
      </c>
      <c r="F36" s="20">
        <f>E36/D36</f>
        <v>7.2568071394344E-2</v>
      </c>
    </row>
  </sheetData>
  <protectedRanges>
    <protectedRange sqref="C17" name="Rango1_4"/>
  </protectedRanges>
  <mergeCells count="12">
    <mergeCell ref="A1:A2"/>
    <mergeCell ref="B1:B2"/>
    <mergeCell ref="C1:C2"/>
    <mergeCell ref="D1:D2"/>
    <mergeCell ref="F1:F2"/>
    <mergeCell ref="E1:E2"/>
    <mergeCell ref="F11:F12"/>
    <mergeCell ref="A11:A12"/>
    <mergeCell ref="B11:B12"/>
    <mergeCell ref="C11:C12"/>
    <mergeCell ref="D11:D12"/>
    <mergeCell ref="E11:E12"/>
  </mergeCells>
  <pageMargins left="0.7" right="0.7" top="0.75" bottom="0.75" header="0.3" footer="0.3"/>
  <pageSetup orientation="portrait" r:id="rId1"/>
  <ignoredErrors>
    <ignoredError sqref="E18 E23 E27 E30 E34" formula="1"/>
    <ignoredError sqref="F34:F35 F20 F7:F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4"/>
  <sheetViews>
    <sheetView topLeftCell="A25" workbookViewId="0">
      <selection activeCell="F52" sqref="F52"/>
    </sheetView>
  </sheetViews>
  <sheetFormatPr baseColWidth="10" defaultColWidth="9.140625" defaultRowHeight="15" x14ac:dyDescent="0.25"/>
  <cols>
    <col min="1" max="1" width="1.7109375" customWidth="1"/>
    <col min="2" max="2" width="10.7109375" customWidth="1"/>
    <col min="3" max="3" width="28.85546875" customWidth="1"/>
    <col min="4" max="4" width="12.28515625" bestFit="1" customWidth="1"/>
    <col min="5" max="5" width="18" bestFit="1" customWidth="1"/>
    <col min="6" max="6" width="14.5703125" customWidth="1"/>
    <col min="7" max="7" width="8.42578125" customWidth="1"/>
    <col min="9" max="9" width="10.85546875" bestFit="1" customWidth="1"/>
  </cols>
  <sheetData>
    <row r="1" spans="2:9" ht="15.75" thickBot="1" x14ac:dyDescent="0.3"/>
    <row r="2" spans="2:9" x14ac:dyDescent="0.25">
      <c r="B2" s="203" t="s">
        <v>18</v>
      </c>
      <c r="C2" s="205" t="s">
        <v>19</v>
      </c>
      <c r="D2" s="207" t="s">
        <v>20</v>
      </c>
      <c r="E2" s="201" t="s">
        <v>21</v>
      </c>
      <c r="F2" s="201" t="s">
        <v>22</v>
      </c>
      <c r="G2" s="201" t="s">
        <v>23</v>
      </c>
    </row>
    <row r="3" spans="2:9" ht="15.75" thickBot="1" x14ac:dyDescent="0.3">
      <c r="B3" s="204"/>
      <c r="C3" s="206"/>
      <c r="D3" s="222"/>
      <c r="E3" s="221"/>
      <c r="F3" s="221"/>
      <c r="G3" s="221"/>
    </row>
    <row r="4" spans="2:9" x14ac:dyDescent="0.25">
      <c r="B4" s="80" t="s">
        <v>96</v>
      </c>
      <c r="C4" s="29" t="s">
        <v>95</v>
      </c>
      <c r="D4" s="185">
        <f>+D18</f>
        <v>85312.638630000001</v>
      </c>
      <c r="E4" s="170">
        <f>+E18</f>
        <v>155943.09716999999</v>
      </c>
      <c r="F4" s="195">
        <f>D4-E4</f>
        <v>-70630.458539999992</v>
      </c>
      <c r="G4" s="3">
        <f t="shared" ref="G4:G9" si="0">F4/E4</f>
        <v>-0.45292455916149221</v>
      </c>
    </row>
    <row r="5" spans="2:9" x14ac:dyDescent="0.25">
      <c r="B5" s="81" t="s">
        <v>90</v>
      </c>
      <c r="C5" s="6" t="s">
        <v>89</v>
      </c>
      <c r="D5" s="186">
        <f>+D22</f>
        <v>169436.99733999997</v>
      </c>
      <c r="E5" s="190">
        <f>+E22</f>
        <v>161774.25258</v>
      </c>
      <c r="F5" s="66">
        <f t="shared" ref="F5:F12" si="1">D5-E5</f>
        <v>7662.7447599999723</v>
      </c>
      <c r="G5" s="7">
        <f t="shared" si="0"/>
        <v>4.736689947747167E-2</v>
      </c>
    </row>
    <row r="6" spans="2:9" x14ac:dyDescent="0.25">
      <c r="B6" s="81" t="s">
        <v>80</v>
      </c>
      <c r="C6" s="27" t="s">
        <v>79</v>
      </c>
      <c r="D6" s="186">
        <f>+D27</f>
        <v>27256.658670000001</v>
      </c>
      <c r="E6" s="190">
        <f>+E27</f>
        <v>34532.775440000005</v>
      </c>
      <c r="F6" s="66">
        <f t="shared" si="1"/>
        <v>-7276.1167700000042</v>
      </c>
      <c r="G6" s="7">
        <f t="shared" si="0"/>
        <v>-0.21070176599741047</v>
      </c>
    </row>
    <row r="7" spans="2:9" x14ac:dyDescent="0.25">
      <c r="B7" s="81" t="s">
        <v>70</v>
      </c>
      <c r="C7" s="27" t="s">
        <v>69</v>
      </c>
      <c r="D7" s="186">
        <f>+D33</f>
        <v>123150.71149</v>
      </c>
      <c r="E7" s="190">
        <f>+E33</f>
        <v>113207.89026</v>
      </c>
      <c r="F7" s="66">
        <f t="shared" si="1"/>
        <v>9942.8212300000014</v>
      </c>
      <c r="G7" s="7">
        <f t="shared" si="0"/>
        <v>8.7827988024198E-2</v>
      </c>
      <c r="H7" t="s">
        <v>248</v>
      </c>
    </row>
    <row r="8" spans="2:9" x14ac:dyDescent="0.25">
      <c r="B8" s="81" t="s">
        <v>58</v>
      </c>
      <c r="C8" s="27" t="s">
        <v>57</v>
      </c>
      <c r="D8" s="186">
        <f>+D39</f>
        <v>6155.8634499999998</v>
      </c>
      <c r="E8" s="190">
        <f>+E39</f>
        <v>8287.8885100000007</v>
      </c>
      <c r="F8" s="66">
        <f t="shared" si="1"/>
        <v>-2132.0250600000008</v>
      </c>
      <c r="G8" s="7">
        <f t="shared" si="0"/>
        <v>-0.2572458663539624</v>
      </c>
    </row>
    <row r="9" spans="2:9" ht="25.5" x14ac:dyDescent="0.25">
      <c r="B9" s="81" t="s">
        <v>52</v>
      </c>
      <c r="C9" s="27" t="s">
        <v>51</v>
      </c>
      <c r="D9" s="186">
        <f>+D42</f>
        <v>53691.650179999997</v>
      </c>
      <c r="E9" s="190">
        <f>+E42</f>
        <v>49516.460600000006</v>
      </c>
      <c r="F9" s="66">
        <f t="shared" si="1"/>
        <v>4175.1895799999911</v>
      </c>
      <c r="G9" s="7">
        <f t="shared" si="0"/>
        <v>8.4319224948804006E-2</v>
      </c>
    </row>
    <row r="10" spans="2:9" x14ac:dyDescent="0.25">
      <c r="B10" s="81" t="s">
        <v>49</v>
      </c>
      <c r="C10" s="27" t="s">
        <v>48</v>
      </c>
      <c r="D10" s="186">
        <f>+D46</f>
        <v>10860</v>
      </c>
      <c r="E10" s="190">
        <f>+E46</f>
        <v>0</v>
      </c>
      <c r="F10" s="66">
        <f t="shared" si="1"/>
        <v>10860</v>
      </c>
      <c r="G10" s="7" t="e">
        <f>F10/E10</f>
        <v>#DIV/0!</v>
      </c>
    </row>
    <row r="11" spans="2:9" x14ac:dyDescent="0.25">
      <c r="B11" s="81" t="s">
        <v>47</v>
      </c>
      <c r="C11" s="27" t="s">
        <v>46</v>
      </c>
      <c r="D11" s="186">
        <f>+D49</f>
        <v>1912236.3112299999</v>
      </c>
      <c r="E11" s="190">
        <f>+E49</f>
        <v>2675160.31146</v>
      </c>
      <c r="F11" s="66">
        <f t="shared" si="1"/>
        <v>-762924.00023000012</v>
      </c>
      <c r="G11" s="7">
        <f>F11/E11</f>
        <v>-0.28518814254298858</v>
      </c>
      <c r="I11" s="82"/>
    </row>
    <row r="12" spans="2:9" ht="15.75" thickBot="1" x14ac:dyDescent="0.3">
      <c r="B12" s="81" t="s">
        <v>38</v>
      </c>
      <c r="C12" s="27" t="s">
        <v>35</v>
      </c>
      <c r="D12" s="186">
        <f>+D56</f>
        <v>0</v>
      </c>
      <c r="E12" s="191">
        <f>+E56</f>
        <v>150</v>
      </c>
      <c r="F12" s="66">
        <f t="shared" si="1"/>
        <v>-150</v>
      </c>
      <c r="G12" s="16">
        <f>F12/E12</f>
        <v>-1</v>
      </c>
    </row>
    <row r="13" spans="2:9" ht="17.25" thickBot="1" x14ac:dyDescent="0.3">
      <c r="B13" s="141"/>
      <c r="C13" s="74" t="s">
        <v>34</v>
      </c>
      <c r="D13" s="26">
        <f>SUM(D4:D12)</f>
        <v>2388100.8309899997</v>
      </c>
      <c r="E13" s="11">
        <f>SUM(E4:E12)</f>
        <v>3198572.6760200001</v>
      </c>
      <c r="F13" s="143">
        <f>SUM(F4:F12)</f>
        <v>-810471.8450300002</v>
      </c>
      <c r="G13" s="142">
        <f>F13/E13</f>
        <v>-0.25338547130918232</v>
      </c>
    </row>
    <row r="14" spans="2:9" ht="15.75" x14ac:dyDescent="0.25">
      <c r="D14" s="25" t="s">
        <v>37</v>
      </c>
      <c r="F14" s="150" t="s">
        <v>37</v>
      </c>
    </row>
    <row r="15" spans="2:9" ht="15.75" thickBot="1" x14ac:dyDescent="0.3">
      <c r="D15" s="149"/>
      <c r="F15" s="151" t="s">
        <v>37</v>
      </c>
    </row>
    <row r="16" spans="2:9" x14ac:dyDescent="0.25">
      <c r="B16" s="209" t="s">
        <v>18</v>
      </c>
      <c r="C16" s="211" t="s">
        <v>19</v>
      </c>
      <c r="D16" s="213" t="s">
        <v>20</v>
      </c>
      <c r="E16" s="215" t="s">
        <v>21</v>
      </c>
      <c r="F16" s="215" t="s">
        <v>22</v>
      </c>
      <c r="G16" s="215" t="s">
        <v>23</v>
      </c>
    </row>
    <row r="17" spans="2:9" ht="15.75" thickBot="1" x14ac:dyDescent="0.3">
      <c r="B17" s="217"/>
      <c r="C17" s="218"/>
      <c r="D17" s="219"/>
      <c r="E17" s="220"/>
      <c r="F17" s="216"/>
      <c r="G17" s="216"/>
    </row>
    <row r="18" spans="2:9" ht="15.75" thickBot="1" x14ac:dyDescent="0.3">
      <c r="B18" s="102" t="s">
        <v>96</v>
      </c>
      <c r="C18" s="109" t="s">
        <v>95</v>
      </c>
      <c r="D18" s="103">
        <f>SUM(D19:D21)</f>
        <v>85312.638630000001</v>
      </c>
      <c r="E18" s="14">
        <f>SUM(E19:E21)</f>
        <v>155943.09716999999</v>
      </c>
      <c r="F18" s="145">
        <f>SUM(F19:F21)</f>
        <v>-70630.458539999992</v>
      </c>
      <c r="G18" s="20">
        <f>F18/E18</f>
        <v>-0.45292455916149221</v>
      </c>
      <c r="I18" s="78"/>
    </row>
    <row r="19" spans="2:9" x14ac:dyDescent="0.25">
      <c r="B19" s="22" t="s">
        <v>94</v>
      </c>
      <c r="C19" s="110" t="s">
        <v>93</v>
      </c>
      <c r="D19" s="104">
        <v>13200</v>
      </c>
      <c r="E19" s="190">
        <v>13200</v>
      </c>
      <c r="F19" s="17">
        <f>D19-E19</f>
        <v>0</v>
      </c>
      <c r="G19" s="7">
        <v>0</v>
      </c>
    </row>
    <row r="20" spans="2:9" ht="26.25" x14ac:dyDescent="0.25">
      <c r="B20" s="22" t="s">
        <v>92</v>
      </c>
      <c r="C20" s="116" t="s">
        <v>91</v>
      </c>
      <c r="D20" s="164">
        <v>70424.440799999997</v>
      </c>
      <c r="E20" s="190">
        <v>142743.09716999999</v>
      </c>
      <c r="F20" s="17">
        <f>D20-E20</f>
        <v>-72318.656369999997</v>
      </c>
      <c r="G20" s="7">
        <f>F20/E20</f>
        <v>-0.50663505138796339</v>
      </c>
    </row>
    <row r="21" spans="2:9" ht="27" thickBot="1" x14ac:dyDescent="0.3">
      <c r="B21" s="22" t="s">
        <v>240</v>
      </c>
      <c r="C21" s="116" t="s">
        <v>241</v>
      </c>
      <c r="D21" s="164">
        <v>1688.1978300000001</v>
      </c>
      <c r="E21" s="190">
        <v>0</v>
      </c>
      <c r="F21" s="17">
        <f>D21-E21</f>
        <v>1688.1978300000001</v>
      </c>
      <c r="G21" s="7" t="e">
        <f>F21/E21</f>
        <v>#DIV/0!</v>
      </c>
    </row>
    <row r="22" spans="2:9" ht="15.75" thickBot="1" x14ac:dyDescent="0.3">
      <c r="B22" s="115" t="s">
        <v>90</v>
      </c>
      <c r="C22" s="111" t="s">
        <v>89</v>
      </c>
      <c r="D22" s="103">
        <f>SUM(D23:D26)</f>
        <v>169436.99733999997</v>
      </c>
      <c r="E22" s="14">
        <f>SUM(E23:E26)</f>
        <v>161774.25258</v>
      </c>
      <c r="F22" s="23">
        <f>SUM(F23:F26)</f>
        <v>7662.7447599999705</v>
      </c>
      <c r="G22" s="20">
        <v>-4.8394536090303114E-2</v>
      </c>
    </row>
    <row r="23" spans="2:9" x14ac:dyDescent="0.25">
      <c r="B23" s="22" t="s">
        <v>88</v>
      </c>
      <c r="C23" s="110" t="s">
        <v>87</v>
      </c>
      <c r="D23" s="104">
        <v>10749.581</v>
      </c>
      <c r="E23" s="190">
        <v>9941.4410000000007</v>
      </c>
      <c r="F23" s="17">
        <f>D23-E23</f>
        <v>808.13999999999942</v>
      </c>
      <c r="G23" s="7">
        <f t="shared" ref="G23:G33" si="2">F23/E23</f>
        <v>8.1290026264804E-2</v>
      </c>
    </row>
    <row r="24" spans="2:9" x14ac:dyDescent="0.25">
      <c r="B24" s="22" t="s">
        <v>86</v>
      </c>
      <c r="C24" s="110" t="s">
        <v>85</v>
      </c>
      <c r="D24" s="104">
        <v>18864.419999999998</v>
      </c>
      <c r="E24" s="190">
        <v>17437.158440000003</v>
      </c>
      <c r="F24" s="17">
        <f>D24-E24</f>
        <v>1427.2615599999954</v>
      </c>
      <c r="G24" s="7">
        <f t="shared" si="2"/>
        <v>8.1851728589328293E-2</v>
      </c>
    </row>
    <row r="25" spans="2:9" x14ac:dyDescent="0.25">
      <c r="B25" s="22" t="s">
        <v>84</v>
      </c>
      <c r="C25" s="110" t="s">
        <v>83</v>
      </c>
      <c r="D25" s="104">
        <v>3351.70264</v>
      </c>
      <c r="E25" s="190">
        <v>3766.50414</v>
      </c>
      <c r="F25" s="17">
        <f>D25-E25</f>
        <v>-414.80150000000003</v>
      </c>
      <c r="G25" s="7">
        <f t="shared" si="2"/>
        <v>-0.11012904395745601</v>
      </c>
    </row>
    <row r="26" spans="2:9" ht="15.75" thickBot="1" x14ac:dyDescent="0.3">
      <c r="B26" s="22" t="s">
        <v>82</v>
      </c>
      <c r="C26" s="110" t="s">
        <v>81</v>
      </c>
      <c r="D26" s="104">
        <v>136471.29369999998</v>
      </c>
      <c r="E26" s="190">
        <v>130629.149</v>
      </c>
      <c r="F26" s="17">
        <f>D26-E26</f>
        <v>5842.1446999999753</v>
      </c>
      <c r="G26" s="7">
        <f t="shared" si="2"/>
        <v>4.4723132200761524E-2</v>
      </c>
    </row>
    <row r="27" spans="2:9" ht="15.75" thickBot="1" x14ac:dyDescent="0.3">
      <c r="B27" s="115" t="s">
        <v>80</v>
      </c>
      <c r="C27" s="112" t="s">
        <v>79</v>
      </c>
      <c r="D27" s="103">
        <f>SUM(D28:D32)</f>
        <v>27256.658670000001</v>
      </c>
      <c r="E27" s="14">
        <f>SUM(E28:E32)</f>
        <v>34532.775440000005</v>
      </c>
      <c r="F27" s="23">
        <f>SUM(F28:F32)</f>
        <v>-7276.1167700000033</v>
      </c>
      <c r="G27" s="20">
        <f t="shared" si="2"/>
        <v>-0.21070176599741045</v>
      </c>
    </row>
    <row r="28" spans="2:9" x14ac:dyDescent="0.25">
      <c r="B28" s="22" t="s">
        <v>78</v>
      </c>
      <c r="C28" s="110" t="s">
        <v>77</v>
      </c>
      <c r="D28" s="104">
        <v>510.07600000000002</v>
      </c>
      <c r="E28" s="190">
        <v>1746.1220000000001</v>
      </c>
      <c r="F28" s="17">
        <f>D28-E28</f>
        <v>-1236.046</v>
      </c>
      <c r="G28" s="7">
        <f t="shared" si="2"/>
        <v>-0.70788066355042778</v>
      </c>
    </row>
    <row r="29" spans="2:9" x14ac:dyDescent="0.25">
      <c r="B29" s="22" t="s">
        <v>190</v>
      </c>
      <c r="C29" s="110" t="s">
        <v>191</v>
      </c>
      <c r="D29" s="104">
        <v>84</v>
      </c>
      <c r="E29" s="190">
        <v>0</v>
      </c>
      <c r="F29" s="17">
        <f>D29-E29</f>
        <v>84</v>
      </c>
      <c r="G29" s="7" t="e">
        <f t="shared" si="2"/>
        <v>#DIV/0!</v>
      </c>
    </row>
    <row r="30" spans="2:9" x14ac:dyDescent="0.25">
      <c r="B30" s="22" t="s">
        <v>76</v>
      </c>
      <c r="C30" s="110" t="s">
        <v>75</v>
      </c>
      <c r="D30" s="104">
        <v>210</v>
      </c>
      <c r="E30" s="190">
        <v>1274</v>
      </c>
      <c r="F30" s="17">
        <f>D30-E30</f>
        <v>-1064</v>
      </c>
      <c r="G30" s="7">
        <f t="shared" si="2"/>
        <v>-0.8351648351648352</v>
      </c>
    </row>
    <row r="31" spans="2:9" ht="26.25" x14ac:dyDescent="0.25">
      <c r="B31" s="22" t="s">
        <v>74</v>
      </c>
      <c r="C31" s="116" t="s">
        <v>73</v>
      </c>
      <c r="D31" s="17">
        <v>26187.680469999999</v>
      </c>
      <c r="E31" s="190">
        <v>31413.941440000002</v>
      </c>
      <c r="F31" s="17">
        <f>D31-E31</f>
        <v>-5226.260970000003</v>
      </c>
      <c r="G31" s="7">
        <f t="shared" si="2"/>
        <v>-0.16636756581411652</v>
      </c>
    </row>
    <row r="32" spans="2:9" ht="27" thickBot="1" x14ac:dyDescent="0.3">
      <c r="B32" s="22" t="s">
        <v>72</v>
      </c>
      <c r="C32" s="116" t="s">
        <v>71</v>
      </c>
      <c r="D32" s="17">
        <v>264.90219999999999</v>
      </c>
      <c r="E32" s="190">
        <v>98.712000000000003</v>
      </c>
      <c r="F32" s="17">
        <f>D32-E32</f>
        <v>166.1902</v>
      </c>
      <c r="G32" s="7">
        <f t="shared" si="2"/>
        <v>1.6835865953480833</v>
      </c>
    </row>
    <row r="33" spans="2:9" ht="15.75" thickBot="1" x14ac:dyDescent="0.3">
      <c r="B33" s="115" t="s">
        <v>70</v>
      </c>
      <c r="C33" s="112" t="s">
        <v>69</v>
      </c>
      <c r="D33" s="103">
        <f>SUM(D34:D38)</f>
        <v>123150.71149</v>
      </c>
      <c r="E33" s="14">
        <f>SUM(E34:E38)</f>
        <v>113207.89026</v>
      </c>
      <c r="F33" s="23">
        <f>SUM(F34:F38)</f>
        <v>9942.821230000005</v>
      </c>
      <c r="G33" s="20">
        <f t="shared" si="2"/>
        <v>8.7827988024198028E-2</v>
      </c>
    </row>
    <row r="34" spans="2:9" x14ac:dyDescent="0.25">
      <c r="B34" s="24" t="s">
        <v>68</v>
      </c>
      <c r="C34" s="110" t="s">
        <v>67</v>
      </c>
      <c r="D34" s="104">
        <v>1318.9913000000001</v>
      </c>
      <c r="E34" s="190">
        <v>0</v>
      </c>
      <c r="F34" s="17">
        <f>D34-E34</f>
        <v>1318.9913000000001</v>
      </c>
      <c r="G34" s="7" t="e">
        <f t="shared" ref="G34:G38" si="3">F34/E34</f>
        <v>#DIV/0!</v>
      </c>
    </row>
    <row r="35" spans="2:9" x14ac:dyDescent="0.25">
      <c r="B35" s="22" t="s">
        <v>66</v>
      </c>
      <c r="C35" s="110" t="s">
        <v>65</v>
      </c>
      <c r="D35" s="104">
        <v>24929.876</v>
      </c>
      <c r="E35" s="190">
        <v>48236.273999999998</v>
      </c>
      <c r="F35" s="17">
        <f>D35-E35</f>
        <v>-23306.397999999997</v>
      </c>
      <c r="G35" s="7">
        <f t="shared" si="3"/>
        <v>-0.48317160649680357</v>
      </c>
    </row>
    <row r="36" spans="2:9" ht="26.25" x14ac:dyDescent="0.25">
      <c r="B36" s="22" t="s">
        <v>64</v>
      </c>
      <c r="C36" s="116" t="s">
        <v>63</v>
      </c>
      <c r="D36" s="104">
        <v>16413.573519999998</v>
      </c>
      <c r="E36" s="190">
        <v>12487.25</v>
      </c>
      <c r="F36" s="17">
        <f>D36-E36</f>
        <v>3926.3235199999981</v>
      </c>
      <c r="G36" s="7">
        <f t="shared" si="3"/>
        <v>0.31442659672866308</v>
      </c>
    </row>
    <row r="37" spans="2:9" x14ac:dyDescent="0.25">
      <c r="B37" s="22" t="s">
        <v>62</v>
      </c>
      <c r="C37" s="110" t="s">
        <v>61</v>
      </c>
      <c r="D37" s="104">
        <v>66348.601110000003</v>
      </c>
      <c r="E37" s="190">
        <v>46973.809600000001</v>
      </c>
      <c r="F37" s="17">
        <f>D37-E37</f>
        <v>19374.791510000003</v>
      </c>
      <c r="G37" s="7">
        <f t="shared" si="3"/>
        <v>0.41245944655082867</v>
      </c>
    </row>
    <row r="38" spans="2:9" ht="15.75" thickBot="1" x14ac:dyDescent="0.3">
      <c r="B38" s="22" t="s">
        <v>60</v>
      </c>
      <c r="C38" s="110" t="s">
        <v>59</v>
      </c>
      <c r="D38" s="104">
        <v>14139.66956</v>
      </c>
      <c r="E38" s="190">
        <v>5510.5566600000002</v>
      </c>
      <c r="F38" s="17">
        <f>D38-E38</f>
        <v>8629.1129000000001</v>
      </c>
      <c r="G38" s="7">
        <f t="shared" si="3"/>
        <v>1.5659239950542492</v>
      </c>
    </row>
    <row r="39" spans="2:9" ht="15.75" thickBot="1" x14ac:dyDescent="0.3">
      <c r="B39" s="115" t="s">
        <v>58</v>
      </c>
      <c r="C39" s="112" t="s">
        <v>57</v>
      </c>
      <c r="D39" s="105">
        <f>SUM(D40:D41)</f>
        <v>6155.8634499999998</v>
      </c>
      <c r="E39" s="23">
        <f>SUM(E40:E41)</f>
        <v>8287.8885100000007</v>
      </c>
      <c r="F39" s="23">
        <f>SUM(F40:F41)</f>
        <v>-2132.0250600000004</v>
      </c>
      <c r="G39" s="20">
        <f>F39/E39</f>
        <v>-0.25724586635396235</v>
      </c>
      <c r="I39" s="169" t="s">
        <v>249</v>
      </c>
    </row>
    <row r="40" spans="2:9" x14ac:dyDescent="0.25">
      <c r="B40" s="22" t="s">
        <v>56</v>
      </c>
      <c r="C40" s="110" t="s">
        <v>55</v>
      </c>
      <c r="D40" s="104">
        <v>150.51302999999999</v>
      </c>
      <c r="E40" s="190">
        <v>44.575000000000003</v>
      </c>
      <c r="F40" s="17">
        <f>D40-E40</f>
        <v>105.93802999999998</v>
      </c>
      <c r="G40" s="7">
        <f>F40/E40</f>
        <v>2.3766243409983168</v>
      </c>
    </row>
    <row r="41" spans="2:9" ht="15.75" thickBot="1" x14ac:dyDescent="0.3">
      <c r="B41" s="22" t="s">
        <v>54</v>
      </c>
      <c r="C41" s="110" t="s">
        <v>53</v>
      </c>
      <c r="D41" s="104">
        <v>6005.3504199999998</v>
      </c>
      <c r="E41" s="190">
        <v>8243.31351</v>
      </c>
      <c r="F41" s="17">
        <f>D41-E41</f>
        <v>-2237.9630900000002</v>
      </c>
      <c r="G41" s="7">
        <f>F41/E41</f>
        <v>-0.27148829014996423</v>
      </c>
    </row>
    <row r="42" spans="2:9" ht="26.25" thickBot="1" x14ac:dyDescent="0.3">
      <c r="B42" s="115" t="s">
        <v>52</v>
      </c>
      <c r="C42" s="112" t="s">
        <v>51</v>
      </c>
      <c r="D42" s="103">
        <f>+D43</f>
        <v>53691.650179999997</v>
      </c>
      <c r="E42" s="14">
        <f>+E44+E45</f>
        <v>49516.460600000006</v>
      </c>
      <c r="F42" s="23">
        <f>+F43</f>
        <v>4175.1895799999947</v>
      </c>
      <c r="G42" s="20">
        <f>F42/E42</f>
        <v>8.4319224948804075E-2</v>
      </c>
    </row>
    <row r="43" spans="2:9" x14ac:dyDescent="0.25">
      <c r="B43" s="22" t="s">
        <v>50</v>
      </c>
      <c r="C43" s="110" t="s">
        <v>199</v>
      </c>
      <c r="D43" s="104">
        <f>+D44+D45</f>
        <v>53691.650179999997</v>
      </c>
      <c r="E43" s="190">
        <v>49516.460599999999</v>
      </c>
      <c r="F43" s="17">
        <f>+F44+F45</f>
        <v>4175.1895799999947</v>
      </c>
      <c r="G43" s="7">
        <f>F43/E43</f>
        <v>8.4319224948804089E-2</v>
      </c>
    </row>
    <row r="44" spans="2:9" x14ac:dyDescent="0.25">
      <c r="B44" s="22" t="s">
        <v>219</v>
      </c>
      <c r="C44" s="110" t="s">
        <v>200</v>
      </c>
      <c r="D44" s="106">
        <v>14221.49625</v>
      </c>
      <c r="E44" s="190">
        <v>13318.75301</v>
      </c>
      <c r="F44" s="17">
        <f>D44-E44</f>
        <v>902.74323999999979</v>
      </c>
      <c r="G44" s="7">
        <f t="shared" ref="G44:G47" si="4">F44/E44</f>
        <v>6.7779861922674073E-2</v>
      </c>
    </row>
    <row r="45" spans="2:9" ht="15.75" thickBot="1" x14ac:dyDescent="0.3">
      <c r="B45" s="22" t="s">
        <v>220</v>
      </c>
      <c r="C45" s="110" t="s">
        <v>201</v>
      </c>
      <c r="D45" s="164">
        <v>39470.15393</v>
      </c>
      <c r="E45" s="190">
        <v>36197.707590000005</v>
      </c>
      <c r="F45" s="17">
        <f t="shared" ref="F45" si="5">D45-E45</f>
        <v>3272.446339999995</v>
      </c>
      <c r="G45" s="7">
        <f t="shared" si="4"/>
        <v>9.0404795161780974E-2</v>
      </c>
    </row>
    <row r="46" spans="2:9" ht="15.75" thickBot="1" x14ac:dyDescent="0.3">
      <c r="B46" s="115" t="s">
        <v>49</v>
      </c>
      <c r="C46" s="112" t="s">
        <v>48</v>
      </c>
      <c r="D46" s="103">
        <f>D47+D48</f>
        <v>10860</v>
      </c>
      <c r="E46" s="103">
        <f>E47+E48</f>
        <v>0</v>
      </c>
      <c r="F46" s="103">
        <f>F47+F48</f>
        <v>10860</v>
      </c>
      <c r="G46" s="20" t="e">
        <f>F46/E46</f>
        <v>#DIV/0!</v>
      </c>
    </row>
    <row r="47" spans="2:9" x14ac:dyDescent="0.25">
      <c r="B47" s="24" t="s">
        <v>242</v>
      </c>
      <c r="C47" s="36" t="s">
        <v>243</v>
      </c>
      <c r="D47" s="104">
        <v>4860</v>
      </c>
      <c r="E47" s="190">
        <v>0</v>
      </c>
      <c r="F47" s="17">
        <f>D47-E47</f>
        <v>4860</v>
      </c>
      <c r="G47" s="144" t="e">
        <f t="shared" si="4"/>
        <v>#DIV/0!</v>
      </c>
    </row>
    <row r="48" spans="2:9" ht="15.75" thickBot="1" x14ac:dyDescent="0.3">
      <c r="B48" s="24" t="s">
        <v>238</v>
      </c>
      <c r="C48" s="113" t="s">
        <v>239</v>
      </c>
      <c r="D48" s="104">
        <v>6000</v>
      </c>
      <c r="E48" s="190">
        <v>0</v>
      </c>
      <c r="F48" s="17">
        <f>D48-E48</f>
        <v>6000</v>
      </c>
      <c r="G48" s="7" t="e">
        <f>F48/E48</f>
        <v>#DIV/0!</v>
      </c>
    </row>
    <row r="49" spans="2:7" ht="15.75" thickBot="1" x14ac:dyDescent="0.3">
      <c r="B49" s="115" t="s">
        <v>47</v>
      </c>
      <c r="C49" s="112" t="s">
        <v>46</v>
      </c>
      <c r="D49" s="103">
        <f>SUM(D50:D55)</f>
        <v>1912236.3112299999</v>
      </c>
      <c r="E49" s="14">
        <f>SUM(E50:E55)</f>
        <v>2675160.31146</v>
      </c>
      <c r="F49" s="145">
        <f>SUM(F50:F55)</f>
        <v>-762924.00023000001</v>
      </c>
      <c r="G49" s="20">
        <f>F49/E49</f>
        <v>-0.28518814254298852</v>
      </c>
    </row>
    <row r="50" spans="2:7" x14ac:dyDescent="0.25">
      <c r="B50" s="22" t="s">
        <v>45</v>
      </c>
      <c r="C50" s="113" t="s">
        <v>246</v>
      </c>
      <c r="D50" s="104">
        <v>17808.7225</v>
      </c>
      <c r="E50" s="190">
        <v>15364.23</v>
      </c>
      <c r="F50" s="17">
        <f t="shared" ref="F50:F55" si="6">D50-E50</f>
        <v>2444.4925000000003</v>
      </c>
      <c r="G50" s="16">
        <f t="shared" ref="G50" si="7">F50/E50</f>
        <v>0.15910283170715359</v>
      </c>
    </row>
    <row r="51" spans="2:7" ht="26.25" x14ac:dyDescent="0.25">
      <c r="B51" s="22" t="s">
        <v>44</v>
      </c>
      <c r="C51" s="165" t="s">
        <v>43</v>
      </c>
      <c r="D51" s="104">
        <v>26109.991440000002</v>
      </c>
      <c r="E51" s="190">
        <v>35827.029190000001</v>
      </c>
      <c r="F51" s="17">
        <f t="shared" si="6"/>
        <v>-9717.0377499999995</v>
      </c>
      <c r="G51" s="7">
        <f>F51/E51</f>
        <v>-0.27122086228439524</v>
      </c>
    </row>
    <row r="52" spans="2:7" ht="26.25" x14ac:dyDescent="0.25">
      <c r="B52" s="22" t="s">
        <v>42</v>
      </c>
      <c r="C52" s="116" t="s">
        <v>41</v>
      </c>
      <c r="D52" s="164">
        <v>23035.468000000001</v>
      </c>
      <c r="E52" s="190">
        <v>14138.26627</v>
      </c>
      <c r="F52" s="17">
        <f t="shared" si="6"/>
        <v>8897.2017300000007</v>
      </c>
      <c r="G52" s="7">
        <f>F52/E52</f>
        <v>0.6292993468993423</v>
      </c>
    </row>
    <row r="53" spans="2:7" ht="26.25" x14ac:dyDescent="0.25">
      <c r="B53" s="22" t="s">
        <v>193</v>
      </c>
      <c r="C53" s="116" t="s">
        <v>194</v>
      </c>
      <c r="D53" s="104">
        <v>280.99996999999996</v>
      </c>
      <c r="E53" s="190">
        <v>247</v>
      </c>
      <c r="F53" s="17">
        <f t="shared" si="6"/>
        <v>33.999969999999962</v>
      </c>
      <c r="G53" s="7">
        <f t="shared" ref="G53:G55" si="8">F53/E53</f>
        <v>0.13765170040485813</v>
      </c>
    </row>
    <row r="54" spans="2:7" ht="26.25" x14ac:dyDescent="0.25">
      <c r="B54" s="22" t="s">
        <v>221</v>
      </c>
      <c r="C54" s="116" t="s">
        <v>222</v>
      </c>
      <c r="D54" s="104"/>
      <c r="E54" s="190">
        <v>0</v>
      </c>
      <c r="F54" s="17">
        <f t="shared" si="6"/>
        <v>0</v>
      </c>
      <c r="G54" s="7" t="e">
        <f t="shared" si="8"/>
        <v>#DIV/0!</v>
      </c>
    </row>
    <row r="55" spans="2:7" ht="39.75" thickBot="1" x14ac:dyDescent="0.3">
      <c r="B55" s="22" t="s">
        <v>40</v>
      </c>
      <c r="C55" s="116" t="s">
        <v>39</v>
      </c>
      <c r="D55" s="104">
        <v>1845001.1293199998</v>
      </c>
      <c r="E55" s="190">
        <v>2609583.7859999998</v>
      </c>
      <c r="F55" s="17">
        <f t="shared" si="6"/>
        <v>-764582.65668000001</v>
      </c>
      <c r="G55" s="7">
        <f t="shared" si="8"/>
        <v>-0.29299026947586959</v>
      </c>
    </row>
    <row r="56" spans="2:7" ht="15.75" thickBot="1" x14ac:dyDescent="0.3">
      <c r="B56" s="115" t="s">
        <v>38</v>
      </c>
      <c r="C56" s="112" t="s">
        <v>35</v>
      </c>
      <c r="D56" s="103">
        <f>D57</f>
        <v>0</v>
      </c>
      <c r="E56" s="14">
        <f>E57</f>
        <v>150</v>
      </c>
      <c r="F56" s="23">
        <f>F57</f>
        <v>-150</v>
      </c>
      <c r="G56" s="13">
        <f t="shared" ref="G56:G57" si="9">F56/E56</f>
        <v>-1</v>
      </c>
    </row>
    <row r="57" spans="2:7" ht="15.75" thickBot="1" x14ac:dyDescent="0.3">
      <c r="B57" s="19" t="s">
        <v>36</v>
      </c>
      <c r="C57" s="114" t="s">
        <v>35</v>
      </c>
      <c r="D57" s="104"/>
      <c r="E57" s="190">
        <v>150</v>
      </c>
      <c r="F57" s="17">
        <f>D57-E57</f>
        <v>-150</v>
      </c>
      <c r="G57" s="16">
        <f t="shared" si="9"/>
        <v>-1</v>
      </c>
    </row>
    <row r="58" spans="2:7" ht="15.75" thickBot="1" x14ac:dyDescent="0.3">
      <c r="B58" s="18"/>
      <c r="C58" s="107" t="s">
        <v>34</v>
      </c>
      <c r="D58" s="14">
        <f>D18+D22+D27+D33+D39+D42+D46+D49+D56</f>
        <v>2388100.8309899997</v>
      </c>
      <c r="E58" s="14">
        <f>E18+E22+E27+E33+E39+E42+E46+E49+E56</f>
        <v>3198572.6760200001</v>
      </c>
      <c r="F58" s="145">
        <f>F18+F22+F27+F33+F39+F42+F46+F49+F56</f>
        <v>-810471.84503000008</v>
      </c>
      <c r="G58" s="13">
        <f>F58/E58</f>
        <v>-0.25338547130918226</v>
      </c>
    </row>
    <row r="59" spans="2:7" ht="15.75" thickBot="1" x14ac:dyDescent="0.3"/>
    <row r="60" spans="2:7" ht="15.75" thickBot="1" x14ac:dyDescent="0.3">
      <c r="D60" s="14">
        <f>D13</f>
        <v>2388100.8309899997</v>
      </c>
      <c r="E60" s="14">
        <f>E13</f>
        <v>3198572.6760200001</v>
      </c>
      <c r="F60" s="23">
        <f>F13</f>
        <v>-810471.8450300002</v>
      </c>
      <c r="G60" s="13">
        <f>F60/E60</f>
        <v>-0.25338547130918232</v>
      </c>
    </row>
    <row r="62" spans="2:7" x14ac:dyDescent="0.25">
      <c r="D62" s="78">
        <f>D58-D60</f>
        <v>0</v>
      </c>
      <c r="E62" s="78">
        <f>E60-E58</f>
        <v>0</v>
      </c>
      <c r="F62" s="78">
        <f>F60-F58</f>
        <v>0</v>
      </c>
      <c r="G62" s="196">
        <f>G60-G58</f>
        <v>0</v>
      </c>
    </row>
    <row r="63" spans="2:7" x14ac:dyDescent="0.25">
      <c r="F63" t="s">
        <v>37</v>
      </c>
    </row>
    <row r="64" spans="2:7" x14ac:dyDescent="0.25">
      <c r="F64" s="78" t="s">
        <v>37</v>
      </c>
    </row>
  </sheetData>
  <protectedRanges>
    <protectedRange sqref="D31" name="Rango1_9"/>
    <protectedRange sqref="D32" name="Rango1_10"/>
    <protectedRange sqref="E31" name="Rango1_36"/>
    <protectedRange sqref="E44" name="Rango1_45"/>
    <protectedRange sqref="D45" name="Rango1_21"/>
    <protectedRange sqref="D52" name="Rango1_28"/>
  </protectedRanges>
  <mergeCells count="12">
    <mergeCell ref="G2:G3"/>
    <mergeCell ref="B2:B3"/>
    <mergeCell ref="C2:C3"/>
    <mergeCell ref="D2:D3"/>
    <mergeCell ref="E2:E3"/>
    <mergeCell ref="F2:F3"/>
    <mergeCell ref="G16:G17"/>
    <mergeCell ref="B16:B17"/>
    <mergeCell ref="C16:C17"/>
    <mergeCell ref="D16:D17"/>
    <mergeCell ref="E16:E17"/>
    <mergeCell ref="F16:F17"/>
  </mergeCells>
  <pageMargins left="0.7" right="0.7" top="0.75" bottom="0.75" header="0.3" footer="0.3"/>
  <pageSetup orientation="portrait" r:id="rId1"/>
  <ignoredErrors>
    <ignoredError sqref="G12 G46:G48 G21 G29 G34 G40 G53:G54" evalError="1"/>
    <ignoredError sqref="F49 F56 F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8"/>
  <sheetViews>
    <sheetView topLeftCell="A8" workbookViewId="0">
      <selection activeCell="I36" sqref="I36"/>
    </sheetView>
  </sheetViews>
  <sheetFormatPr baseColWidth="10" defaultColWidth="9.140625" defaultRowHeight="15" x14ac:dyDescent="0.25"/>
  <cols>
    <col min="1" max="1" width="1.140625" customWidth="1"/>
    <col min="2" max="2" width="8.85546875" bestFit="1" customWidth="1"/>
    <col min="3" max="3" width="34.85546875" bestFit="1" customWidth="1"/>
    <col min="4" max="5" width="8.42578125" customWidth="1"/>
    <col min="6" max="6" width="9.42578125" customWidth="1"/>
    <col min="7" max="7" width="8.5703125" customWidth="1"/>
  </cols>
  <sheetData>
    <row r="1" spans="2:10" ht="15.75" thickBot="1" x14ac:dyDescent="0.3"/>
    <row r="2" spans="2:10" ht="15.75" thickBot="1" x14ac:dyDescent="0.3">
      <c r="B2" s="223" t="s">
        <v>18</v>
      </c>
      <c r="C2" s="225" t="s">
        <v>19</v>
      </c>
      <c r="D2" s="225" t="s">
        <v>195</v>
      </c>
      <c r="E2" s="225" t="s">
        <v>196</v>
      </c>
      <c r="F2" s="228" t="s">
        <v>22</v>
      </c>
      <c r="G2" s="94" t="s">
        <v>197</v>
      </c>
    </row>
    <row r="3" spans="2:10" ht="15.75" thickBot="1" x14ac:dyDescent="0.3">
      <c r="B3" s="224"/>
      <c r="C3" s="226"/>
      <c r="D3" s="227"/>
      <c r="E3" s="227"/>
      <c r="F3" s="229"/>
      <c r="G3" s="95" t="s">
        <v>198</v>
      </c>
    </row>
    <row r="4" spans="2:10" x14ac:dyDescent="0.25">
      <c r="B4" s="28" t="s">
        <v>146</v>
      </c>
      <c r="C4" s="36" t="s">
        <v>145</v>
      </c>
      <c r="D4" s="85">
        <f>+D13</f>
        <v>161052.46214999998</v>
      </c>
      <c r="E4" s="175">
        <f>+E13</f>
        <v>138285.82373999999</v>
      </c>
      <c r="F4" s="83">
        <f>D4-E4</f>
        <v>22766.638409999985</v>
      </c>
      <c r="G4" s="34">
        <f t="shared" ref="G4:G9" si="0">F4/E4</f>
        <v>0.16463465158080842</v>
      </c>
    </row>
    <row r="5" spans="2:10" x14ac:dyDescent="0.25">
      <c r="B5" s="28" t="s">
        <v>136</v>
      </c>
      <c r="C5" s="36" t="s">
        <v>135</v>
      </c>
      <c r="D5" s="86">
        <f>+D18</f>
        <v>2759.3357700000001</v>
      </c>
      <c r="E5" s="175">
        <f>+E18</f>
        <v>2392.5</v>
      </c>
      <c r="F5" s="83">
        <f t="shared" ref="F5:F8" si="1">D5-E5</f>
        <v>366.83577000000014</v>
      </c>
      <c r="G5" s="34">
        <f t="shared" si="0"/>
        <v>0.15332738557993736</v>
      </c>
    </row>
    <row r="6" spans="2:10" ht="25.5" x14ac:dyDescent="0.25">
      <c r="B6" s="28" t="s">
        <v>132</v>
      </c>
      <c r="C6" s="36" t="s">
        <v>131</v>
      </c>
      <c r="D6" s="86">
        <f>+D21</f>
        <v>211842.55962000001</v>
      </c>
      <c r="E6" s="175">
        <f>+E21</f>
        <v>150053.64681999999</v>
      </c>
      <c r="F6" s="83">
        <f t="shared" si="1"/>
        <v>61788.91280000002</v>
      </c>
      <c r="G6" s="34">
        <f t="shared" si="0"/>
        <v>0.41177881450705567</v>
      </c>
      <c r="J6" t="s">
        <v>250</v>
      </c>
    </row>
    <row r="7" spans="2:10" x14ac:dyDescent="0.25">
      <c r="B7" s="28" t="s">
        <v>118</v>
      </c>
      <c r="C7" s="36" t="s">
        <v>117</v>
      </c>
      <c r="D7" s="86">
        <f>+D28</f>
        <v>160452.39522999999</v>
      </c>
      <c r="E7" s="175">
        <f>+E28</f>
        <v>138795.94338000001</v>
      </c>
      <c r="F7" s="83">
        <f t="shared" si="1"/>
        <v>21656.451849999983</v>
      </c>
      <c r="G7" s="34">
        <f t="shared" si="0"/>
        <v>0.15603087037427493</v>
      </c>
    </row>
    <row r="8" spans="2:10" ht="15.75" thickBot="1" x14ac:dyDescent="0.3">
      <c r="B8" s="28" t="s">
        <v>112</v>
      </c>
      <c r="C8" s="36" t="s">
        <v>111</v>
      </c>
      <c r="D8" s="86">
        <f>+D31</f>
        <v>38996.57117000001</v>
      </c>
      <c r="E8" s="175">
        <f>+E31</f>
        <v>25523.832459999998</v>
      </c>
      <c r="F8" s="83">
        <f t="shared" si="1"/>
        <v>13472.738710000012</v>
      </c>
      <c r="G8" s="34">
        <f t="shared" si="0"/>
        <v>0.52784936318297759</v>
      </c>
    </row>
    <row r="9" spans="2:10" ht="15.75" thickBot="1" x14ac:dyDescent="0.3">
      <c r="B9" s="91"/>
      <c r="C9" s="92" t="s">
        <v>34</v>
      </c>
      <c r="D9" s="88">
        <f>SUM(D4:D8)</f>
        <v>575103.32394000003</v>
      </c>
      <c r="E9" s="182">
        <f>SUM(E4:E8)</f>
        <v>455051.7464</v>
      </c>
      <c r="F9" s="30">
        <f>SUM(F4:F8)</f>
        <v>120051.57754</v>
      </c>
      <c r="G9" s="89">
        <f t="shared" si="0"/>
        <v>0.26381961719683666</v>
      </c>
    </row>
    <row r="10" spans="2:10" ht="15.75" thickBot="1" x14ac:dyDescent="0.3"/>
    <row r="11" spans="2:10" x14ac:dyDescent="0.25">
      <c r="B11" s="209" t="s">
        <v>18</v>
      </c>
      <c r="C11" s="211" t="s">
        <v>19</v>
      </c>
      <c r="D11" s="213" t="s">
        <v>20</v>
      </c>
      <c r="E11" s="215" t="s">
        <v>21</v>
      </c>
      <c r="F11" s="215" t="s">
        <v>22</v>
      </c>
      <c r="G11" s="215" t="s">
        <v>23</v>
      </c>
    </row>
    <row r="12" spans="2:10" ht="15.75" thickBot="1" x14ac:dyDescent="0.3">
      <c r="B12" s="210"/>
      <c r="C12" s="212"/>
      <c r="D12" s="214"/>
      <c r="E12" s="216"/>
      <c r="F12" s="216"/>
      <c r="G12" s="216"/>
    </row>
    <row r="13" spans="2:10" ht="15.75" thickBot="1" x14ac:dyDescent="0.3">
      <c r="B13" s="117" t="s">
        <v>146</v>
      </c>
      <c r="C13" s="121" t="s">
        <v>145</v>
      </c>
      <c r="D13" s="84">
        <f>SUM(D14:D17)</f>
        <v>161052.46214999998</v>
      </c>
      <c r="E13" s="84">
        <f>SUM(E14:E17)</f>
        <v>138285.82373999999</v>
      </c>
      <c r="F13" s="84">
        <f t="shared" ref="F13" si="2">SUM(F14:F17)</f>
        <v>22766.638409999985</v>
      </c>
      <c r="G13" s="152">
        <f t="shared" ref="G13:G20" si="3">F13/E13</f>
        <v>0.16463465158080842</v>
      </c>
    </row>
    <row r="14" spans="2:10" x14ac:dyDescent="0.25">
      <c r="B14" s="118" t="s">
        <v>144</v>
      </c>
      <c r="C14" s="27" t="s">
        <v>143</v>
      </c>
      <c r="D14" s="85">
        <v>155406.08163999999</v>
      </c>
      <c r="E14" s="83">
        <v>137092.52671000001</v>
      </c>
      <c r="F14" s="83">
        <f>D14-E14</f>
        <v>18313.554929999984</v>
      </c>
      <c r="G14" s="153">
        <f t="shared" si="3"/>
        <v>0.13358536288954495</v>
      </c>
    </row>
    <row r="15" spans="2:10" x14ac:dyDescent="0.25">
      <c r="B15" s="118" t="s">
        <v>142</v>
      </c>
      <c r="C15" s="27" t="s">
        <v>141</v>
      </c>
      <c r="D15" s="86">
        <v>1808.30954</v>
      </c>
      <c r="E15" s="83">
        <v>113.19314</v>
      </c>
      <c r="F15" s="35">
        <f t="shared" ref="F15:F38" si="4">D15-E15</f>
        <v>1695.1163999999999</v>
      </c>
      <c r="G15" s="153">
        <f t="shared" si="3"/>
        <v>14.975434023651962</v>
      </c>
    </row>
    <row r="16" spans="2:10" x14ac:dyDescent="0.25">
      <c r="B16" s="118" t="s">
        <v>140</v>
      </c>
      <c r="C16" s="27" t="s">
        <v>139</v>
      </c>
      <c r="D16" s="86">
        <v>2774.4772400000002</v>
      </c>
      <c r="E16" s="83">
        <v>444.28039000000001</v>
      </c>
      <c r="F16" s="35">
        <f t="shared" si="4"/>
        <v>2330.1968500000003</v>
      </c>
      <c r="G16" s="153">
        <f t="shared" si="3"/>
        <v>5.24487891531742</v>
      </c>
    </row>
    <row r="17" spans="2:10" ht="15.75" thickBot="1" x14ac:dyDescent="0.3">
      <c r="B17" s="118" t="s">
        <v>138</v>
      </c>
      <c r="C17" s="27" t="s">
        <v>137</v>
      </c>
      <c r="D17" s="86">
        <v>1063.5937300000001</v>
      </c>
      <c r="E17" s="83">
        <v>635.82349999999997</v>
      </c>
      <c r="F17" s="35">
        <f t="shared" si="4"/>
        <v>427.77023000000008</v>
      </c>
      <c r="G17" s="153">
        <f t="shared" si="3"/>
        <v>0.67278140867709368</v>
      </c>
    </row>
    <row r="18" spans="2:10" ht="15.75" thickBot="1" x14ac:dyDescent="0.3">
      <c r="B18" s="119" t="s">
        <v>136</v>
      </c>
      <c r="C18" s="108" t="s">
        <v>135</v>
      </c>
      <c r="D18" s="37">
        <f>D19+D20</f>
        <v>2759.3357700000001</v>
      </c>
      <c r="E18" s="84">
        <f>E19+E20</f>
        <v>2392.5</v>
      </c>
      <c r="F18" s="37">
        <f>F19+F20</f>
        <v>366.83577000000014</v>
      </c>
      <c r="G18" s="154">
        <f t="shared" si="3"/>
        <v>0.15332738557993736</v>
      </c>
    </row>
    <row r="19" spans="2:10" x14ac:dyDescent="0.25">
      <c r="B19" s="118" t="s">
        <v>134</v>
      </c>
      <c r="C19" s="27" t="s">
        <v>133</v>
      </c>
      <c r="D19" s="86">
        <v>2759.3357700000001</v>
      </c>
      <c r="E19" s="83">
        <v>2392.5</v>
      </c>
      <c r="F19" s="35">
        <f>D19-E19</f>
        <v>366.83577000000014</v>
      </c>
      <c r="G19" s="155">
        <f t="shared" si="3"/>
        <v>0.15332738557993736</v>
      </c>
    </row>
    <row r="20" spans="2:10" ht="15.75" thickBot="1" x14ac:dyDescent="0.3">
      <c r="B20" s="118" t="s">
        <v>223</v>
      </c>
      <c r="C20" s="27" t="s">
        <v>224</v>
      </c>
      <c r="D20" s="86"/>
      <c r="E20" s="83">
        <v>0</v>
      </c>
      <c r="F20" s="86">
        <f t="shared" si="4"/>
        <v>0</v>
      </c>
      <c r="G20" s="155" t="e">
        <f t="shared" si="3"/>
        <v>#DIV/0!</v>
      </c>
    </row>
    <row r="21" spans="2:10" ht="26.25" thickBot="1" x14ac:dyDescent="0.3">
      <c r="B21" s="119" t="s">
        <v>132</v>
      </c>
      <c r="C21" s="108" t="s">
        <v>131</v>
      </c>
      <c r="D21" s="37">
        <f>SUM(D22:D27)</f>
        <v>211842.55962000001</v>
      </c>
      <c r="E21" s="84">
        <f>SUM(E22:E27)</f>
        <v>150053.64681999999</v>
      </c>
      <c r="F21" s="37">
        <f>SUM(F22:F27)</f>
        <v>61788.912800000027</v>
      </c>
      <c r="G21" s="152">
        <f t="shared" ref="G21:G27" si="5">F21/E21</f>
        <v>0.41177881450705572</v>
      </c>
    </row>
    <row r="22" spans="2:10" x14ac:dyDescent="0.25">
      <c r="B22" s="118" t="s">
        <v>130</v>
      </c>
      <c r="C22" s="146" t="s">
        <v>129</v>
      </c>
      <c r="D22" s="86">
        <v>5880.2747099999997</v>
      </c>
      <c r="E22" s="83">
        <v>4623.71054</v>
      </c>
      <c r="F22" s="35">
        <f>D22-E22</f>
        <v>1256.5641699999996</v>
      </c>
      <c r="G22" s="153">
        <f t="shared" si="5"/>
        <v>0.27176531902881612</v>
      </c>
    </row>
    <row r="23" spans="2:10" x14ac:dyDescent="0.25">
      <c r="B23" s="118" t="s">
        <v>128</v>
      </c>
      <c r="C23" s="146" t="s">
        <v>127</v>
      </c>
      <c r="D23" s="86">
        <v>201431.30380000002</v>
      </c>
      <c r="E23" s="83">
        <v>143584.00599999999</v>
      </c>
      <c r="F23" s="35">
        <f>D23-E23</f>
        <v>57847.297800000029</v>
      </c>
      <c r="G23" s="153">
        <f t="shared" si="5"/>
        <v>0.40288120809221628</v>
      </c>
      <c r="J23" s="197" t="s">
        <v>250</v>
      </c>
    </row>
    <row r="24" spans="2:10" x14ac:dyDescent="0.25">
      <c r="B24" s="118" t="s">
        <v>126</v>
      </c>
      <c r="C24" s="146" t="s">
        <v>125</v>
      </c>
      <c r="D24" s="86">
        <v>2247.8883999999998</v>
      </c>
      <c r="E24" s="83">
        <v>1325.91</v>
      </c>
      <c r="F24" s="35">
        <f t="shared" si="4"/>
        <v>921.97839999999974</v>
      </c>
      <c r="G24" s="153">
        <f t="shared" si="5"/>
        <v>0.69535519002043855</v>
      </c>
    </row>
    <row r="25" spans="2:10" x14ac:dyDescent="0.25">
      <c r="B25" s="118" t="s">
        <v>124</v>
      </c>
      <c r="C25" s="27" t="s">
        <v>123</v>
      </c>
      <c r="D25" s="86">
        <v>1909.5101499999998</v>
      </c>
      <c r="E25" s="83">
        <v>294.12119999999999</v>
      </c>
      <c r="F25" s="35">
        <f t="shared" si="4"/>
        <v>1615.3889499999998</v>
      </c>
      <c r="G25" s="153">
        <f t="shared" si="5"/>
        <v>5.4922560835465104</v>
      </c>
    </row>
    <row r="26" spans="2:10" x14ac:dyDescent="0.25">
      <c r="B26" s="118" t="s">
        <v>122</v>
      </c>
      <c r="C26" s="27" t="s">
        <v>121</v>
      </c>
      <c r="D26" s="86">
        <v>283.46658000000002</v>
      </c>
      <c r="E26" s="83">
        <v>153.91501</v>
      </c>
      <c r="F26" s="35">
        <f t="shared" si="4"/>
        <v>129.55157000000003</v>
      </c>
      <c r="G26" s="153">
        <f t="shared" si="5"/>
        <v>0.8417084857415793</v>
      </c>
    </row>
    <row r="27" spans="2:10" ht="26.25" thickBot="1" x14ac:dyDescent="0.3">
      <c r="B27" s="118" t="s">
        <v>120</v>
      </c>
      <c r="C27" s="27" t="s">
        <v>119</v>
      </c>
      <c r="D27" s="86">
        <v>90.115979999999993</v>
      </c>
      <c r="E27" s="83">
        <v>71.984070000000003</v>
      </c>
      <c r="F27" s="35">
        <f>D27-E27</f>
        <v>18.131909999999991</v>
      </c>
      <c r="G27" s="153">
        <f t="shared" si="5"/>
        <v>0.25188781351207273</v>
      </c>
    </row>
    <row r="28" spans="2:10" ht="15.75" thickBot="1" x14ac:dyDescent="0.3">
      <c r="B28" s="119" t="s">
        <v>118</v>
      </c>
      <c r="C28" s="108" t="s">
        <v>117</v>
      </c>
      <c r="D28" s="37">
        <f>D29+D30</f>
        <v>160452.39522999999</v>
      </c>
      <c r="E28" s="84">
        <f>E29+E30</f>
        <v>138795.94338000001</v>
      </c>
      <c r="F28" s="37">
        <f>F29+F30</f>
        <v>21656.451850000001</v>
      </c>
      <c r="G28" s="152">
        <f t="shared" ref="G28:G41" si="6">F28/E28</f>
        <v>0.15603087037427504</v>
      </c>
    </row>
    <row r="29" spans="2:10" x14ac:dyDescent="0.25">
      <c r="B29" s="118" t="s">
        <v>116</v>
      </c>
      <c r="C29" s="27" t="s">
        <v>115</v>
      </c>
      <c r="D29" s="86">
        <v>1138.5907099999999</v>
      </c>
      <c r="E29" s="83">
        <v>649.06403</v>
      </c>
      <c r="F29" s="35">
        <f t="shared" si="4"/>
        <v>489.52667999999994</v>
      </c>
      <c r="G29" s="153">
        <f t="shared" si="6"/>
        <v>0.75420398816431089</v>
      </c>
    </row>
    <row r="30" spans="2:10" ht="15.75" thickBot="1" x14ac:dyDescent="0.3">
      <c r="B30" s="118" t="s">
        <v>114</v>
      </c>
      <c r="C30" s="146" t="s">
        <v>113</v>
      </c>
      <c r="D30" s="86">
        <v>159313.80452000001</v>
      </c>
      <c r="E30" s="83">
        <v>138146.87935</v>
      </c>
      <c r="F30" s="35">
        <f>D30-E30</f>
        <v>21166.925170000002</v>
      </c>
      <c r="G30" s="153">
        <f t="shared" si="6"/>
        <v>0.15322043660771265</v>
      </c>
    </row>
    <row r="31" spans="2:10" ht="15.75" thickBot="1" x14ac:dyDescent="0.3">
      <c r="B31" s="119" t="s">
        <v>112</v>
      </c>
      <c r="C31" s="108" t="s">
        <v>111</v>
      </c>
      <c r="D31" s="37">
        <f>SUM(D32:D38)</f>
        <v>38996.57117000001</v>
      </c>
      <c r="E31" s="84">
        <f>SUM(E32:E38)</f>
        <v>25523.832459999998</v>
      </c>
      <c r="F31" s="37">
        <f>SUM(F32:F38)</f>
        <v>13472.738710000001</v>
      </c>
      <c r="G31" s="152">
        <f t="shared" si="6"/>
        <v>0.52784936318297726</v>
      </c>
    </row>
    <row r="32" spans="2:10" x14ac:dyDescent="0.25">
      <c r="B32" s="118" t="s">
        <v>110</v>
      </c>
      <c r="C32" s="146" t="s">
        <v>109</v>
      </c>
      <c r="D32" s="86">
        <v>2077.16327</v>
      </c>
      <c r="E32" s="83">
        <v>1785.3367800000001</v>
      </c>
      <c r="F32" s="35">
        <f>D32-E32</f>
        <v>291.82648999999992</v>
      </c>
      <c r="G32" s="153">
        <f t="shared" si="6"/>
        <v>0.16345738981527055</v>
      </c>
    </row>
    <row r="33" spans="2:7" x14ac:dyDescent="0.25">
      <c r="B33" s="118" t="s">
        <v>108</v>
      </c>
      <c r="C33" s="27" t="s">
        <v>107</v>
      </c>
      <c r="D33" s="86">
        <v>470.90296999999998</v>
      </c>
      <c r="E33" s="83">
        <v>40</v>
      </c>
      <c r="F33" s="35">
        <f t="shared" si="4"/>
        <v>430.90296999999998</v>
      </c>
      <c r="G33" s="153">
        <f t="shared" si="6"/>
        <v>10.77257425</v>
      </c>
    </row>
    <row r="34" spans="2:7" x14ac:dyDescent="0.25">
      <c r="B34" s="118" t="s">
        <v>106</v>
      </c>
      <c r="C34" s="146" t="s">
        <v>105</v>
      </c>
      <c r="D34" s="86">
        <v>3682.7359799999999</v>
      </c>
      <c r="E34" s="83">
        <v>3185.0567500000002</v>
      </c>
      <c r="F34" s="35">
        <f t="shared" si="4"/>
        <v>497.67922999999973</v>
      </c>
      <c r="G34" s="153">
        <f t="shared" si="6"/>
        <v>0.15625443094538258</v>
      </c>
    </row>
    <row r="35" spans="2:7" x14ac:dyDescent="0.25">
      <c r="B35" s="118" t="s">
        <v>104</v>
      </c>
      <c r="C35" s="146" t="s">
        <v>103</v>
      </c>
      <c r="D35" s="86">
        <v>17164.714510000002</v>
      </c>
      <c r="E35" s="83">
        <v>9958.3220999999994</v>
      </c>
      <c r="F35" s="35">
        <f t="shared" si="4"/>
        <v>7206.3924100000022</v>
      </c>
      <c r="G35" s="153">
        <f t="shared" si="6"/>
        <v>0.72365528425717451</v>
      </c>
    </row>
    <row r="36" spans="2:7" x14ac:dyDescent="0.25">
      <c r="B36" s="118" t="s">
        <v>102</v>
      </c>
      <c r="C36" s="27" t="s">
        <v>101</v>
      </c>
      <c r="D36" s="86">
        <v>5773.4488099999999</v>
      </c>
      <c r="E36" s="83">
        <v>2219.7921699999997</v>
      </c>
      <c r="F36" s="35">
        <f t="shared" si="4"/>
        <v>3553.6566400000002</v>
      </c>
      <c r="G36" s="153">
        <f t="shared" si="6"/>
        <v>1.6008961055124367</v>
      </c>
    </row>
    <row r="37" spans="2:7" x14ac:dyDescent="0.25">
      <c r="B37" s="118" t="s">
        <v>100</v>
      </c>
      <c r="C37" s="146" t="s">
        <v>99</v>
      </c>
      <c r="D37" s="86">
        <v>5866.2362300000004</v>
      </c>
      <c r="E37" s="83">
        <v>3425.4386600000003</v>
      </c>
      <c r="F37" s="35">
        <f t="shared" si="4"/>
        <v>2440.7975700000002</v>
      </c>
      <c r="G37" s="153">
        <f t="shared" si="6"/>
        <v>0.71255036573914299</v>
      </c>
    </row>
    <row r="38" spans="2:7" ht="15.75" thickBot="1" x14ac:dyDescent="0.3">
      <c r="B38" s="120" t="s">
        <v>98</v>
      </c>
      <c r="C38" s="147" t="s">
        <v>97</v>
      </c>
      <c r="D38" s="35">
        <v>3961.3694</v>
      </c>
      <c r="E38" s="83">
        <v>4909.8860000000004</v>
      </c>
      <c r="F38" s="33">
        <f t="shared" si="4"/>
        <v>-948.51660000000038</v>
      </c>
      <c r="G38" s="156">
        <f t="shared" si="6"/>
        <v>-0.19318505562043606</v>
      </c>
    </row>
    <row r="39" spans="2:7" ht="15.75" thickBot="1" x14ac:dyDescent="0.3">
      <c r="B39" s="32"/>
      <c r="C39" s="31" t="s">
        <v>34</v>
      </c>
      <c r="D39" s="30">
        <f>D31+D28+D21+D18+D13</f>
        <v>575103.32394000003</v>
      </c>
      <c r="E39" s="30">
        <f>E31+E28+E21+E18+E13</f>
        <v>455051.74640000006</v>
      </c>
      <c r="F39" s="30">
        <f>F31+F28+F21+F18+F13</f>
        <v>120051.57754000003</v>
      </c>
      <c r="G39" s="152">
        <f t="shared" si="6"/>
        <v>0.26381961719683672</v>
      </c>
    </row>
    <row r="40" spans="2:7" ht="15.95" customHeight="1" thickBot="1" x14ac:dyDescent="0.3">
      <c r="D40" t="s">
        <v>37</v>
      </c>
      <c r="G40" s="157"/>
    </row>
    <row r="41" spans="2:7" s="87" customFormat="1" ht="14.25" thickBot="1" x14ac:dyDescent="0.3">
      <c r="D41" s="30">
        <f>D9</f>
        <v>575103.32394000003</v>
      </c>
      <c r="E41" s="30">
        <f>E9</f>
        <v>455051.7464</v>
      </c>
      <c r="F41" s="30">
        <f>F9</f>
        <v>120051.57754</v>
      </c>
      <c r="G41" s="152">
        <f t="shared" si="6"/>
        <v>0.26381961719683666</v>
      </c>
    </row>
    <row r="42" spans="2:7" s="87" customFormat="1" ht="14.25" thickBot="1" x14ac:dyDescent="0.3"/>
    <row r="43" spans="2:7" ht="15.75" thickBot="1" x14ac:dyDescent="0.3">
      <c r="D43" s="30">
        <f>D39-D41</f>
        <v>0</v>
      </c>
      <c r="E43" s="30">
        <f>E39-E41</f>
        <v>0</v>
      </c>
      <c r="F43" s="30">
        <f t="shared" ref="F43" si="7">F39-F41</f>
        <v>0</v>
      </c>
    </row>
    <row r="48" spans="2:7" s="90" customFormat="1" ht="13.5" x14ac:dyDescent="0.25"/>
  </sheetData>
  <mergeCells count="11">
    <mergeCell ref="G11:G12"/>
    <mergeCell ref="B11:B12"/>
    <mergeCell ref="C11:C12"/>
    <mergeCell ref="D11:D12"/>
    <mergeCell ref="E11:E12"/>
    <mergeCell ref="F11:F12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portrait" r:id="rId1"/>
  <ignoredErrors>
    <ignoredError sqref="F18 F21 F28 F3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2" sqref="B2:G14"/>
    </sheetView>
  </sheetViews>
  <sheetFormatPr baseColWidth="10" defaultColWidth="9.140625" defaultRowHeight="15" x14ac:dyDescent="0.25"/>
  <cols>
    <col min="1" max="1" width="0.7109375" customWidth="1"/>
    <col min="2" max="2" width="10.85546875" bestFit="1" customWidth="1"/>
    <col min="3" max="3" width="42.140625" customWidth="1"/>
    <col min="4" max="4" width="11.7109375" customWidth="1"/>
    <col min="5" max="5" width="11.42578125" customWidth="1"/>
    <col min="6" max="6" width="10.28515625" customWidth="1"/>
    <col min="7" max="7" width="8.5703125" customWidth="1"/>
  </cols>
  <sheetData>
    <row r="1" spans="2:9" ht="15.75" thickBot="1" x14ac:dyDescent="0.3"/>
    <row r="2" spans="2:9" x14ac:dyDescent="0.25">
      <c r="B2" s="209" t="s">
        <v>18</v>
      </c>
      <c r="C2" s="211" t="s">
        <v>19</v>
      </c>
      <c r="D2" s="213" t="s">
        <v>20</v>
      </c>
      <c r="E2" s="215" t="s">
        <v>21</v>
      </c>
      <c r="F2" s="215" t="s">
        <v>22</v>
      </c>
      <c r="G2" s="215" t="s">
        <v>23</v>
      </c>
    </row>
    <row r="3" spans="2:9" ht="15.75" thickBot="1" x14ac:dyDescent="0.3">
      <c r="B3" s="210"/>
      <c r="C3" s="212"/>
      <c r="D3" s="214"/>
      <c r="E3" s="216"/>
      <c r="F3" s="216"/>
      <c r="G3" s="216"/>
    </row>
    <row r="4" spans="2:9" x14ac:dyDescent="0.25">
      <c r="B4" s="45" t="s">
        <v>0</v>
      </c>
      <c r="C4" s="47" t="s">
        <v>1</v>
      </c>
      <c r="D4" s="44" t="s">
        <v>37</v>
      </c>
      <c r="E4" s="40" t="s">
        <v>37</v>
      </c>
      <c r="F4" s="39" t="s">
        <v>37</v>
      </c>
      <c r="G4" s="41"/>
    </row>
    <row r="5" spans="2:9" x14ac:dyDescent="0.25">
      <c r="B5" s="21" t="s">
        <v>2</v>
      </c>
      <c r="C5" s="38" t="s">
        <v>3</v>
      </c>
      <c r="D5" s="46">
        <v>19919.036649999998</v>
      </c>
      <c r="E5" s="183">
        <v>215636.98661000002</v>
      </c>
      <c r="F5" s="46">
        <f>D5-E5</f>
        <v>-195717.94996000003</v>
      </c>
      <c r="G5" s="48">
        <f t="shared" ref="G5:G14" si="0">F5/E5</f>
        <v>-0.90762699403685576</v>
      </c>
      <c r="I5" s="99" t="s">
        <v>37</v>
      </c>
    </row>
    <row r="6" spans="2:9" ht="26.25" x14ac:dyDescent="0.25">
      <c r="B6" s="21" t="s">
        <v>4</v>
      </c>
      <c r="C6" s="38" t="s">
        <v>5</v>
      </c>
      <c r="D6" s="39">
        <v>146682.55804</v>
      </c>
      <c r="E6" s="183">
        <v>111559.95312999999</v>
      </c>
      <c r="F6" s="39">
        <f t="shared" ref="F6:F13" si="1">D6-E6</f>
        <v>35122.604910000009</v>
      </c>
      <c r="G6" s="48">
        <f t="shared" si="0"/>
        <v>0.31483165710075101</v>
      </c>
    </row>
    <row r="7" spans="2:9" ht="26.25" x14ac:dyDescent="0.25">
      <c r="B7" s="21" t="s">
        <v>6</v>
      </c>
      <c r="C7" s="38" t="s">
        <v>7</v>
      </c>
      <c r="D7" s="39">
        <v>13814.296910000001</v>
      </c>
      <c r="E7" s="183">
        <v>9490.2271600000004</v>
      </c>
      <c r="F7" s="39">
        <f t="shared" si="1"/>
        <v>4324.0697500000006</v>
      </c>
      <c r="G7" s="48">
        <f t="shared" si="0"/>
        <v>0.45563395660594497</v>
      </c>
    </row>
    <row r="8" spans="2:9" x14ac:dyDescent="0.25">
      <c r="B8" s="21" t="s">
        <v>8</v>
      </c>
      <c r="C8" s="38" t="s">
        <v>9</v>
      </c>
      <c r="D8" s="39">
        <v>4575.8697099999999</v>
      </c>
      <c r="E8" s="183">
        <v>2736.78845</v>
      </c>
      <c r="F8" s="39">
        <f t="shared" si="1"/>
        <v>1839.0812599999999</v>
      </c>
      <c r="G8" s="48">
        <f t="shared" si="0"/>
        <v>0.67198517298624227</v>
      </c>
      <c r="I8" s="169" t="s">
        <v>250</v>
      </c>
    </row>
    <row r="9" spans="2:9" x14ac:dyDescent="0.25">
      <c r="B9" s="21" t="s">
        <v>10</v>
      </c>
      <c r="C9" s="38" t="s">
        <v>11</v>
      </c>
      <c r="D9" s="39">
        <v>5785.7610199999999</v>
      </c>
      <c r="E9" s="183">
        <v>4834.6657999999998</v>
      </c>
      <c r="F9" s="39">
        <f t="shared" si="1"/>
        <v>951.09522000000015</v>
      </c>
      <c r="G9" s="48">
        <f t="shared" si="0"/>
        <v>0.19672408794005994</v>
      </c>
    </row>
    <row r="10" spans="2:9" x14ac:dyDescent="0.25">
      <c r="B10" s="21" t="s">
        <v>12</v>
      </c>
      <c r="C10" s="38" t="s">
        <v>13</v>
      </c>
      <c r="D10" s="164">
        <v>10528.846670000001</v>
      </c>
      <c r="E10" s="183">
        <v>10065.041720000001</v>
      </c>
      <c r="F10" s="39">
        <f t="shared" si="1"/>
        <v>463.80494999999974</v>
      </c>
      <c r="G10" s="48">
        <f t="shared" si="0"/>
        <v>4.6080777695971603E-2</v>
      </c>
    </row>
    <row r="11" spans="2:9" ht="26.25" x14ac:dyDescent="0.25">
      <c r="B11" s="21" t="s">
        <v>244</v>
      </c>
      <c r="C11" s="38" t="s">
        <v>245</v>
      </c>
      <c r="D11" s="39">
        <v>1894.9821299999999</v>
      </c>
      <c r="E11" s="183">
        <v>0</v>
      </c>
      <c r="F11" s="39">
        <f t="shared" si="1"/>
        <v>1894.9821299999999</v>
      </c>
      <c r="G11" s="48" t="e">
        <f t="shared" si="0"/>
        <v>#DIV/0!</v>
      </c>
    </row>
    <row r="12" spans="2:9" ht="26.25" x14ac:dyDescent="0.25">
      <c r="B12" s="21" t="s">
        <v>14</v>
      </c>
      <c r="C12" s="38" t="s">
        <v>15</v>
      </c>
      <c r="D12" s="39">
        <v>190.90875</v>
      </c>
      <c r="E12" s="183">
        <v>133.53810000000001</v>
      </c>
      <c r="F12" s="39">
        <f t="shared" si="1"/>
        <v>57.370649999999983</v>
      </c>
      <c r="G12" s="48">
        <f t="shared" si="0"/>
        <v>0.4296200859529975</v>
      </c>
    </row>
    <row r="13" spans="2:9" ht="15.75" thickBot="1" x14ac:dyDescent="0.3">
      <c r="B13" s="21" t="s">
        <v>16</v>
      </c>
      <c r="C13" s="38" t="s">
        <v>17</v>
      </c>
      <c r="D13" s="39">
        <v>434.18716999999998</v>
      </c>
      <c r="E13" s="183">
        <v>719.68024000000003</v>
      </c>
      <c r="F13" s="39">
        <f t="shared" si="1"/>
        <v>-285.49307000000005</v>
      </c>
      <c r="G13" s="48">
        <f t="shared" si="0"/>
        <v>-0.39669432913706237</v>
      </c>
    </row>
    <row r="14" spans="2:9" ht="15.75" thickBot="1" x14ac:dyDescent="0.3">
      <c r="B14" s="42"/>
      <c r="C14" s="43" t="s">
        <v>34</v>
      </c>
      <c r="D14" s="23">
        <f>SUM(D4:D13)</f>
        <v>203826.44704999999</v>
      </c>
      <c r="E14" s="23">
        <f>SUM(E4:E13)</f>
        <v>355176.88121000002</v>
      </c>
      <c r="F14" s="23">
        <f>SUM(F4:F13)</f>
        <v>-151350.43416000003</v>
      </c>
      <c r="G14" s="49">
        <f t="shared" si="0"/>
        <v>-0.42612693045894889</v>
      </c>
    </row>
    <row r="15" spans="2:9" x14ac:dyDescent="0.25">
      <c r="D15" s="40" t="s">
        <v>37</v>
      </c>
    </row>
  </sheetData>
  <protectedRanges>
    <protectedRange sqref="D10" name="Rango1_5"/>
  </protectedRanges>
  <mergeCells count="6">
    <mergeCell ref="G2:G3"/>
    <mergeCell ref="B2:B3"/>
    <mergeCell ref="C2:C3"/>
    <mergeCell ref="D2:D3"/>
    <mergeCell ref="E2:E3"/>
    <mergeCell ref="F2:F3"/>
  </mergeCells>
  <pageMargins left="0.7" right="0.7" top="0.75" bottom="0.75" header="0.3" footer="0.3"/>
  <ignoredErrors>
    <ignoredError sqref="G1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"/>
  <sheetViews>
    <sheetView workbookViewId="0">
      <selection activeCell="B3" sqref="B3"/>
    </sheetView>
  </sheetViews>
  <sheetFormatPr baseColWidth="10" defaultColWidth="9.140625" defaultRowHeight="15" x14ac:dyDescent="0.25"/>
  <cols>
    <col min="2" max="2" width="13.140625" customWidth="1"/>
    <col min="3" max="3" width="39.28515625" bestFit="1" customWidth="1"/>
    <col min="4" max="4" width="7" customWidth="1"/>
    <col min="5" max="5" width="9.5703125" bestFit="1" customWidth="1"/>
    <col min="6" max="6" width="10" bestFit="1" customWidth="1"/>
  </cols>
  <sheetData>
    <row r="1" spans="2:7" ht="15.75" thickBot="1" x14ac:dyDescent="0.3"/>
    <row r="2" spans="2:7" ht="27.75" thickBot="1" x14ac:dyDescent="0.3">
      <c r="B2" s="133" t="s">
        <v>147</v>
      </c>
      <c r="C2" s="134" t="s">
        <v>148</v>
      </c>
      <c r="D2" s="134" t="s">
        <v>149</v>
      </c>
      <c r="E2" s="134" t="s">
        <v>150</v>
      </c>
      <c r="F2" s="134" t="s">
        <v>155</v>
      </c>
      <c r="G2" s="134" t="s">
        <v>151</v>
      </c>
    </row>
    <row r="3" spans="2:7" x14ac:dyDescent="0.25">
      <c r="B3" s="127" t="s">
        <v>232</v>
      </c>
      <c r="C3" s="127" t="s">
        <v>226</v>
      </c>
      <c r="D3" s="129">
        <v>0</v>
      </c>
      <c r="E3" s="135">
        <v>0</v>
      </c>
      <c r="F3" s="135">
        <f>D3-E3</f>
        <v>0</v>
      </c>
      <c r="G3" s="62" t="e">
        <f>F3/E3</f>
        <v>#DIV/0!</v>
      </c>
    </row>
    <row r="4" spans="2:7" x14ac:dyDescent="0.25">
      <c r="B4" s="126" t="s">
        <v>233</v>
      </c>
      <c r="C4" s="126" t="s">
        <v>228</v>
      </c>
      <c r="D4" s="130">
        <v>0</v>
      </c>
      <c r="E4" s="136">
        <v>0</v>
      </c>
      <c r="F4" s="136">
        <f t="shared" ref="F4:F8" si="0">D4-E4</f>
        <v>0</v>
      </c>
      <c r="G4" s="63" t="e">
        <f t="shared" ref="G4:G8" si="1">F4/E4</f>
        <v>#DIV/0!</v>
      </c>
    </row>
    <row r="5" spans="2:7" x14ac:dyDescent="0.25">
      <c r="B5" s="126" t="s">
        <v>234</v>
      </c>
      <c r="C5" s="126" t="s">
        <v>227</v>
      </c>
      <c r="D5" s="130">
        <v>0</v>
      </c>
      <c r="E5" s="136">
        <v>0</v>
      </c>
      <c r="F5" s="136">
        <f t="shared" si="0"/>
        <v>0</v>
      </c>
      <c r="G5" s="63" t="e">
        <f t="shared" si="1"/>
        <v>#DIV/0!</v>
      </c>
    </row>
    <row r="6" spans="2:7" x14ac:dyDescent="0.25">
      <c r="B6" s="126" t="s">
        <v>235</v>
      </c>
      <c r="C6" s="126" t="s">
        <v>229</v>
      </c>
      <c r="D6" s="130">
        <v>0</v>
      </c>
      <c r="E6" s="136">
        <v>0</v>
      </c>
      <c r="F6" s="136">
        <f t="shared" si="0"/>
        <v>0</v>
      </c>
      <c r="G6" s="63" t="e">
        <f t="shared" si="1"/>
        <v>#DIV/0!</v>
      </c>
    </row>
    <row r="7" spans="2:7" x14ac:dyDescent="0.25">
      <c r="B7" s="126" t="s">
        <v>236</v>
      </c>
      <c r="C7" s="126" t="s">
        <v>230</v>
      </c>
      <c r="D7" s="130">
        <v>0</v>
      </c>
      <c r="E7" s="136">
        <v>0</v>
      </c>
      <c r="F7" s="136">
        <f t="shared" si="0"/>
        <v>0</v>
      </c>
      <c r="G7" s="63" t="e">
        <f t="shared" si="1"/>
        <v>#DIV/0!</v>
      </c>
    </row>
    <row r="8" spans="2:7" ht="15.75" thickBot="1" x14ac:dyDescent="0.3">
      <c r="B8" s="128" t="s">
        <v>237</v>
      </c>
      <c r="C8" s="128" t="s">
        <v>231</v>
      </c>
      <c r="D8" s="131">
        <v>0</v>
      </c>
      <c r="E8" s="137">
        <v>0</v>
      </c>
      <c r="F8" s="137">
        <f t="shared" si="0"/>
        <v>0</v>
      </c>
      <c r="G8" s="64" t="e">
        <f t="shared" si="1"/>
        <v>#DIV/0!</v>
      </c>
    </row>
    <row r="9" spans="2:7" ht="15.75" thickBot="1" x14ac:dyDescent="0.3">
      <c r="B9" s="230" t="s">
        <v>34</v>
      </c>
      <c r="C9" s="231"/>
      <c r="D9" s="23">
        <f>SUM(D3:D8)</f>
        <v>0</v>
      </c>
      <c r="E9" s="23">
        <f t="shared" ref="E9:F9" si="2">SUM(E3:E8)</f>
        <v>0</v>
      </c>
      <c r="F9" s="23">
        <f t="shared" si="2"/>
        <v>0</v>
      </c>
      <c r="G9" s="132" t="e">
        <f>F9/E9</f>
        <v>#DIV/0!</v>
      </c>
    </row>
  </sheetData>
  <protectedRanges>
    <protectedRange sqref="B3:C3" name="Rango1_1"/>
    <protectedRange sqref="E3" name="Rango1_1_1"/>
    <protectedRange sqref="B5:C5" name="Rango1_1_2"/>
    <protectedRange sqref="E5" name="Rango1_1_3"/>
    <protectedRange sqref="B4:C4" name="Rango1_1_4"/>
    <protectedRange sqref="E4" name="Rango1_1_5"/>
    <protectedRange sqref="B6:C6" name="Rango1_1_6"/>
    <protectedRange sqref="E6" name="Rango1_1_7"/>
    <protectedRange sqref="B7:C7" name="Rango1_1_8"/>
    <protectedRange sqref="E7" name="Rango1_1_9"/>
    <protectedRange sqref="B8:C8" name="Rango1_1_10"/>
    <protectedRange sqref="E8" name="Rango1_1_11"/>
  </protectedRanges>
  <mergeCells count="1">
    <mergeCell ref="B9:C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8"/>
  <sheetViews>
    <sheetView tabSelected="1" topLeftCell="A10" workbookViewId="0">
      <selection activeCell="M24" sqref="M24"/>
    </sheetView>
  </sheetViews>
  <sheetFormatPr baseColWidth="10" defaultColWidth="9.140625" defaultRowHeight="15" x14ac:dyDescent="0.25"/>
  <cols>
    <col min="1" max="1" width="2.42578125" customWidth="1"/>
    <col min="2" max="2" width="9.5703125" customWidth="1"/>
    <col min="3" max="3" width="41.140625" customWidth="1"/>
    <col min="4" max="4" width="10.85546875" bestFit="1" customWidth="1"/>
    <col min="5" max="5" width="13" customWidth="1"/>
    <col min="6" max="6" width="12.7109375" customWidth="1"/>
    <col min="7" max="7" width="8.140625" customWidth="1"/>
    <col min="9" max="9" width="11.140625" bestFit="1" customWidth="1"/>
    <col min="14" max="14" width="14.85546875" bestFit="1" customWidth="1"/>
  </cols>
  <sheetData>
    <row r="1" spans="2:9" ht="15.75" thickBot="1" x14ac:dyDescent="0.3">
      <c r="D1" s="184">
        <v>45597</v>
      </c>
      <c r="E1" s="184">
        <v>45231</v>
      </c>
    </row>
    <row r="2" spans="2:9" ht="27.75" thickBot="1" x14ac:dyDescent="0.3">
      <c r="B2" s="93" t="s">
        <v>147</v>
      </c>
      <c r="C2" s="96" t="s">
        <v>148</v>
      </c>
      <c r="D2" s="96" t="s">
        <v>149</v>
      </c>
      <c r="E2" s="96" t="s">
        <v>150</v>
      </c>
      <c r="F2" s="96" t="s">
        <v>155</v>
      </c>
      <c r="G2" s="96" t="s">
        <v>151</v>
      </c>
    </row>
    <row r="3" spans="2:9" ht="15.75" thickBot="1" x14ac:dyDescent="0.3">
      <c r="B3" s="22" t="s">
        <v>162</v>
      </c>
      <c r="C3" s="69" t="s">
        <v>163</v>
      </c>
      <c r="D3" s="167">
        <v>91076.760379999992</v>
      </c>
      <c r="E3" s="167">
        <v>11254.744439999999</v>
      </c>
      <c r="F3" s="175">
        <f>D3-E3</f>
        <v>79822.015939999997</v>
      </c>
      <c r="G3" s="62">
        <f>F3/E3</f>
        <v>7.0922992845850885</v>
      </c>
      <c r="I3" s="169"/>
    </row>
    <row r="4" spans="2:9" ht="15.75" thickBot="1" x14ac:dyDescent="0.3">
      <c r="B4" s="22" t="s">
        <v>164</v>
      </c>
      <c r="C4" s="18" t="s">
        <v>165</v>
      </c>
      <c r="D4" s="168">
        <v>116104.74369</v>
      </c>
      <c r="E4" s="167">
        <v>105605.68869</v>
      </c>
      <c r="F4" s="176">
        <f>D4-E4</f>
        <v>10499.055000000008</v>
      </c>
      <c r="G4" s="64">
        <f>F4/E4</f>
        <v>9.9417513679773792E-2</v>
      </c>
      <c r="H4" s="169" t="s">
        <v>248</v>
      </c>
    </row>
    <row r="5" spans="2:9" ht="15.75" thickBot="1" x14ac:dyDescent="0.3">
      <c r="B5" s="67"/>
      <c r="C5" s="15" t="s">
        <v>34</v>
      </c>
      <c r="D5" s="177">
        <f>SUM(D3:D4)</f>
        <v>207181.50407</v>
      </c>
      <c r="E5" s="177">
        <f t="shared" ref="E5:F5" si="0">SUM(E3:E4)</f>
        <v>116860.43312999999</v>
      </c>
      <c r="F5" s="177">
        <f t="shared" si="0"/>
        <v>90321.070940000005</v>
      </c>
      <c r="G5" s="49">
        <f>F5/E5</f>
        <v>0.77289693800401549</v>
      </c>
    </row>
    <row r="6" spans="2:9" ht="15.75" thickBot="1" x14ac:dyDescent="0.3">
      <c r="D6" s="178"/>
      <c r="E6" s="178"/>
      <c r="F6" s="178"/>
    </row>
    <row r="7" spans="2:9" ht="27.75" thickBot="1" x14ac:dyDescent="0.3">
      <c r="B7" s="93" t="s">
        <v>147</v>
      </c>
      <c r="C7" s="96" t="s">
        <v>148</v>
      </c>
      <c r="D7" s="96" t="s">
        <v>149</v>
      </c>
      <c r="E7" s="96" t="s">
        <v>150</v>
      </c>
      <c r="F7" s="96" t="s">
        <v>155</v>
      </c>
      <c r="G7" s="96" t="s">
        <v>151</v>
      </c>
    </row>
    <row r="8" spans="2:9" x14ac:dyDescent="0.25">
      <c r="B8" s="73">
        <v>99999</v>
      </c>
      <c r="C8" s="71" t="s">
        <v>167</v>
      </c>
      <c r="D8" s="167">
        <v>10731.45089</v>
      </c>
      <c r="E8" s="167">
        <v>2379.3596400000001</v>
      </c>
      <c r="F8" s="167">
        <f>D8-E8</f>
        <v>8352.0912499999995</v>
      </c>
      <c r="G8" s="122">
        <f>F8/E8</f>
        <v>3.5102264952262532</v>
      </c>
    </row>
    <row r="9" spans="2:9" x14ac:dyDescent="0.25">
      <c r="B9" s="70">
        <v>99999</v>
      </c>
      <c r="C9" s="72" t="s">
        <v>169</v>
      </c>
      <c r="D9" s="179">
        <v>6284.9705000000004</v>
      </c>
      <c r="E9" s="179">
        <v>4121.3516</v>
      </c>
      <c r="F9" s="168">
        <f t="shared" ref="F9:F12" si="1">D9-E9</f>
        <v>2163.6189000000004</v>
      </c>
      <c r="G9" s="123">
        <f t="shared" ref="G9:G12" si="2">F9/E9</f>
        <v>0.52497799508297238</v>
      </c>
    </row>
    <row r="10" spans="2:9" x14ac:dyDescent="0.25">
      <c r="B10" s="70">
        <v>99999</v>
      </c>
      <c r="C10" s="72" t="s">
        <v>168</v>
      </c>
      <c r="D10" s="168">
        <v>55076.491849999999</v>
      </c>
      <c r="E10" s="168">
        <v>2913.009</v>
      </c>
      <c r="F10" s="168">
        <f>D10-E10</f>
        <v>52163.48285</v>
      </c>
      <c r="G10" s="123">
        <f t="shared" si="2"/>
        <v>17.907079191997003</v>
      </c>
      <c r="I10" s="169" t="s">
        <v>248</v>
      </c>
    </row>
    <row r="11" spans="2:9" x14ac:dyDescent="0.25">
      <c r="B11" s="70">
        <v>99999</v>
      </c>
      <c r="C11" s="72" t="s">
        <v>225</v>
      </c>
      <c r="D11" s="168">
        <v>15082.761140000001</v>
      </c>
      <c r="E11" s="168">
        <v>0</v>
      </c>
      <c r="F11" s="168">
        <f>D11-E11</f>
        <v>15082.761140000001</v>
      </c>
      <c r="G11" s="123" t="e">
        <f t="shared" si="2"/>
        <v>#DIV/0!</v>
      </c>
    </row>
    <row r="12" spans="2:9" ht="27" thickBot="1" x14ac:dyDescent="0.3">
      <c r="B12" s="70">
        <v>99999</v>
      </c>
      <c r="C12" s="72" t="s">
        <v>166</v>
      </c>
      <c r="D12" s="168">
        <v>3901.0859999999998</v>
      </c>
      <c r="E12" s="168">
        <v>1841.0242000000001</v>
      </c>
      <c r="F12" s="168">
        <f t="shared" si="1"/>
        <v>2060.0617999999995</v>
      </c>
      <c r="G12" s="124">
        <f t="shared" si="2"/>
        <v>1.1189759482792239</v>
      </c>
    </row>
    <row r="13" spans="2:9" ht="15.75" thickBot="1" x14ac:dyDescent="0.3">
      <c r="B13" s="162"/>
      <c r="C13" s="163" t="s">
        <v>247</v>
      </c>
      <c r="D13" s="180">
        <f>SUM(D8:D12)</f>
        <v>91076.760379999992</v>
      </c>
      <c r="E13" s="177">
        <f>SUM(E8:E12)</f>
        <v>11254.74444</v>
      </c>
      <c r="F13" s="177">
        <f>SUM(F8:F12)</f>
        <v>79822.015939999997</v>
      </c>
      <c r="G13" s="49">
        <f>F13/E13</f>
        <v>7.0922992845850876</v>
      </c>
    </row>
    <row r="14" spans="2:9" ht="15.75" thickBot="1" x14ac:dyDescent="0.3"/>
    <row r="15" spans="2:9" s="65" customFormat="1" ht="27.75" thickBot="1" x14ac:dyDescent="0.25">
      <c r="B15" s="93" t="s">
        <v>147</v>
      </c>
      <c r="C15" s="93" t="s">
        <v>148</v>
      </c>
      <c r="D15" s="93" t="s">
        <v>149</v>
      </c>
      <c r="E15" s="93" t="s">
        <v>150</v>
      </c>
      <c r="F15" s="93" t="s">
        <v>155</v>
      </c>
      <c r="G15" s="93" t="s">
        <v>151</v>
      </c>
    </row>
    <row r="16" spans="2:9" x14ac:dyDescent="0.25">
      <c r="B16" s="53" t="s">
        <v>152</v>
      </c>
      <c r="C16" s="56" t="s">
        <v>153</v>
      </c>
      <c r="D16" s="171">
        <v>848.15</v>
      </c>
      <c r="E16" s="167">
        <v>6.7560000000000002</v>
      </c>
      <c r="F16" s="59">
        <f>D16-E16</f>
        <v>841.39400000000001</v>
      </c>
      <c r="G16" s="62">
        <f>F16/E16</f>
        <v>124.54026050917703</v>
      </c>
    </row>
    <row r="17" spans="2:14" x14ac:dyDescent="0.25">
      <c r="B17" s="54">
        <v>11206</v>
      </c>
      <c r="C17" s="57" t="s">
        <v>157</v>
      </c>
      <c r="D17" s="172">
        <v>4645.5498099999995</v>
      </c>
      <c r="E17" s="168">
        <v>4281.5463300000001</v>
      </c>
      <c r="F17" s="60">
        <f t="shared" ref="F17:F24" si="3">D17-E17</f>
        <v>364.0034799999994</v>
      </c>
      <c r="G17" s="63">
        <f t="shared" ref="G17:G26" si="4">F17/E17</f>
        <v>8.5016826152153155E-2</v>
      </c>
    </row>
    <row r="18" spans="2:14" x14ac:dyDescent="0.25">
      <c r="B18" s="54">
        <v>11219</v>
      </c>
      <c r="C18" s="58" t="s">
        <v>156</v>
      </c>
      <c r="D18" s="166">
        <v>2718.8069399999999</v>
      </c>
      <c r="E18" s="168">
        <v>2398.1363500000002</v>
      </c>
      <c r="F18" s="60">
        <f t="shared" si="3"/>
        <v>320.67058999999972</v>
      </c>
      <c r="G18" s="63">
        <f t="shared" si="4"/>
        <v>0.1337165795431105</v>
      </c>
    </row>
    <row r="19" spans="2:14" ht="27" x14ac:dyDescent="0.25">
      <c r="B19" s="54">
        <v>12553</v>
      </c>
      <c r="C19" s="198" t="s">
        <v>158</v>
      </c>
      <c r="D19" s="166">
        <v>431.55665999999997</v>
      </c>
      <c r="E19" s="168">
        <v>380.65656999999999</v>
      </c>
      <c r="F19" s="60">
        <f t="shared" si="3"/>
        <v>50.900089999999977</v>
      </c>
      <c r="G19" s="63">
        <f t="shared" si="4"/>
        <v>0.13371656766622991</v>
      </c>
    </row>
    <row r="20" spans="2:14" x14ac:dyDescent="0.25">
      <c r="B20" s="54">
        <v>12581</v>
      </c>
      <c r="C20" s="58" t="s">
        <v>159</v>
      </c>
      <c r="D20" s="166">
        <v>6095.2110199999997</v>
      </c>
      <c r="E20" s="168">
        <v>5304.0051199999998</v>
      </c>
      <c r="F20" s="60">
        <f t="shared" si="3"/>
        <v>791.20589999999993</v>
      </c>
      <c r="G20" s="63">
        <f t="shared" si="4"/>
        <v>0.14917140577722518</v>
      </c>
    </row>
    <row r="21" spans="2:14" x14ac:dyDescent="0.25">
      <c r="B21" s="54">
        <v>12784</v>
      </c>
      <c r="C21" s="57" t="s">
        <v>154</v>
      </c>
      <c r="D21" s="166">
        <v>9291.0995899999998</v>
      </c>
      <c r="E21" s="168">
        <v>8860.3776300000009</v>
      </c>
      <c r="F21" s="60">
        <f t="shared" si="3"/>
        <v>430.72195999999894</v>
      </c>
      <c r="G21" s="63">
        <f t="shared" si="4"/>
        <v>4.8612144762502509E-2</v>
      </c>
      <c r="I21" s="169" t="s">
        <v>248</v>
      </c>
    </row>
    <row r="22" spans="2:14" x14ac:dyDescent="0.25">
      <c r="B22" s="55">
        <v>14253</v>
      </c>
      <c r="C22" s="58" t="s">
        <v>192</v>
      </c>
      <c r="D22" s="166">
        <v>46455.498</v>
      </c>
      <c r="E22" s="168">
        <v>49898.177349999998</v>
      </c>
      <c r="F22" s="60">
        <f t="shared" si="3"/>
        <v>-3442.6793499999985</v>
      </c>
      <c r="G22" s="63">
        <f t="shared" si="4"/>
        <v>-6.8994090222014873E-2</v>
      </c>
    </row>
    <row r="23" spans="2:14" x14ac:dyDescent="0.25">
      <c r="B23" s="54">
        <v>15910</v>
      </c>
      <c r="C23" s="58" t="s">
        <v>160</v>
      </c>
      <c r="D23" s="166">
        <v>42571.266159999999</v>
      </c>
      <c r="E23" s="168">
        <v>31824.030780000001</v>
      </c>
      <c r="F23" s="60">
        <f t="shared" si="3"/>
        <v>10747.235379999998</v>
      </c>
      <c r="G23" s="63">
        <f t="shared" si="4"/>
        <v>0.33770817575862078</v>
      </c>
      <c r="N23" s="181"/>
    </row>
    <row r="24" spans="2:14" ht="15.75" thickBot="1" x14ac:dyDescent="0.3">
      <c r="B24" s="54">
        <v>15980</v>
      </c>
      <c r="C24" s="57" t="s">
        <v>161</v>
      </c>
      <c r="D24" s="199">
        <v>3047.6055099999999</v>
      </c>
      <c r="E24" s="200">
        <v>2652.0025599999999</v>
      </c>
      <c r="F24" s="61">
        <f t="shared" si="3"/>
        <v>395.60294999999996</v>
      </c>
      <c r="G24" s="64">
        <f t="shared" si="4"/>
        <v>0.14917140577722518</v>
      </c>
      <c r="N24" s="99"/>
    </row>
    <row r="25" spans="2:14" ht="15.75" thickBot="1" x14ac:dyDescent="0.3">
      <c r="B25" s="160"/>
      <c r="C25" s="161" t="s">
        <v>247</v>
      </c>
      <c r="D25" s="173">
        <f>SUM(D16:D24)</f>
        <v>116104.74368999999</v>
      </c>
      <c r="E25" s="174">
        <f>SUM(E16:E24)</f>
        <v>105605.68869</v>
      </c>
      <c r="F25" s="50">
        <f>SUM(F16:F24)</f>
        <v>10499.054999999998</v>
      </c>
      <c r="G25" s="51">
        <f t="shared" si="4"/>
        <v>9.9417513679773709E-2</v>
      </c>
      <c r="I25" s="125"/>
    </row>
    <row r="26" spans="2:14" ht="15.75" thickBot="1" x14ac:dyDescent="0.3">
      <c r="B26" s="158"/>
      <c r="C26" s="159" t="s">
        <v>34</v>
      </c>
      <c r="D26" s="52">
        <f>D13+D25</f>
        <v>207181.50406999997</v>
      </c>
      <c r="E26" s="52">
        <f>E13+E25</f>
        <v>116860.43312999999</v>
      </c>
      <c r="F26" s="50">
        <f>F13+F25</f>
        <v>90321.070939999991</v>
      </c>
      <c r="G26" s="51">
        <f t="shared" si="4"/>
        <v>0.77289693800401538</v>
      </c>
    </row>
    <row r="27" spans="2:14" x14ac:dyDescent="0.25">
      <c r="D27" s="125" t="s">
        <v>37</v>
      </c>
      <c r="E27" t="s">
        <v>37</v>
      </c>
      <c r="I27" s="125"/>
    </row>
    <row r="28" spans="2:14" x14ac:dyDescent="0.25">
      <c r="D28" s="125"/>
    </row>
  </sheetData>
  <protectedRanges>
    <protectedRange sqref="E9" name="Rango1_4"/>
  </protectedRanges>
  <pageMargins left="0.7" right="0.7" top="0.75" bottom="0.75" header="0.3" footer="0.3"/>
  <pageSetup paperSize="9" orientation="portrait" horizontalDpi="0" verticalDpi="0" r:id="rId1"/>
  <ignoredErrors>
    <ignoredError sqref="G2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Gastos de Personal</vt:lpstr>
      <vt:lpstr>Servicios</vt:lpstr>
      <vt:lpstr>Materiales y Sum</vt:lpstr>
      <vt:lpstr>Consumo Bienes dist de Invent</vt:lpstr>
      <vt:lpstr>Gasto Deterioro Ctas x Cob</vt:lpstr>
      <vt:lpstr>Transf Corrientes 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arges</dc:creator>
  <cp:lastModifiedBy>Gerardo Cordero Arguedas</cp:lastModifiedBy>
  <dcterms:created xsi:type="dcterms:W3CDTF">2023-06-28T03:19:56Z</dcterms:created>
  <dcterms:modified xsi:type="dcterms:W3CDTF">2024-12-11T21:29:37Z</dcterms:modified>
</cp:coreProperties>
</file>