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9. Setiembre\Cuadros\"/>
    </mc:Choice>
  </mc:AlternateContent>
  <bookViews>
    <workbookView xWindow="28680" yWindow="-120" windowWidth="29040" windowHeight="15840" tabRatio="900"/>
  </bookViews>
  <sheets>
    <sheet name="Gastos de Personal" sheetId="2" r:id="rId1"/>
    <sheet name="Servicios" sheetId="3" r:id="rId2"/>
    <sheet name="Materiales y Sum" sheetId="4" r:id="rId3"/>
    <sheet name="Consumo Bienes dist de Invent" sheetId="1" r:id="rId4"/>
    <sheet name="Gasto Deterioro Ctas x Cob" sheetId="6" r:id="rId5"/>
    <sheet name="Transf Corrientes Gastos" sheetId="5" r:id="rId6"/>
    <sheet name="Hoja1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D43" i="3" l="1"/>
  <c r="D42" i="3" s="1"/>
  <c r="C8" i="2"/>
  <c r="D8" i="2" l="1"/>
  <c r="D4" i="5" l="1"/>
  <c r="E26" i="5"/>
  <c r="E14" i="1"/>
  <c r="E31" i="4"/>
  <c r="E28" i="4"/>
  <c r="E7" i="4" s="1"/>
  <c r="E13" i="4"/>
  <c r="E4" i="4" s="1"/>
  <c r="E56" i="3"/>
  <c r="E12" i="3" s="1"/>
  <c r="E49" i="3"/>
  <c r="E11" i="3" s="1"/>
  <c r="E46" i="3"/>
  <c r="E10" i="3" s="1"/>
  <c r="E42" i="3"/>
  <c r="E39" i="3"/>
  <c r="E8" i="3" s="1"/>
  <c r="E33" i="3"/>
  <c r="E7" i="3" s="1"/>
  <c r="E22" i="3"/>
  <c r="E5" i="3" s="1"/>
  <c r="E18" i="3"/>
  <c r="E4" i="3" s="1"/>
  <c r="D18" i="2"/>
  <c r="D4" i="2" s="1"/>
  <c r="D13" i="2"/>
  <c r="D30" i="2"/>
  <c r="D7" i="2" s="1"/>
  <c r="D27" i="2"/>
  <c r="D6" i="2" s="1"/>
  <c r="D23" i="2"/>
  <c r="D5" i="2" s="1"/>
  <c r="D3" i="2" l="1"/>
  <c r="D9" i="2" s="1"/>
  <c r="E8" i="4"/>
  <c r="E22" i="2"/>
  <c r="F22" i="2" s="1"/>
  <c r="C18" i="2" l="1"/>
  <c r="C4" i="2" s="1"/>
  <c r="F11" i="1"/>
  <c r="G11" i="1" s="1"/>
  <c r="E27" i="3"/>
  <c r="F21" i="3"/>
  <c r="G21" i="3" s="1"/>
  <c r="D46" i="3"/>
  <c r="D10" i="3" s="1"/>
  <c r="F10" i="3" s="1"/>
  <c r="G10" i="3" s="1"/>
  <c r="F47" i="3"/>
  <c r="F44" i="3"/>
  <c r="F12" i="5"/>
  <c r="D18" i="3"/>
  <c r="D4" i="3" s="1"/>
  <c r="F32" i="4"/>
  <c r="F30" i="4"/>
  <c r="F23" i="4"/>
  <c r="F22" i="4"/>
  <c r="F19" i="4"/>
  <c r="F14" i="4"/>
  <c r="F27" i="4"/>
  <c r="F4" i="6"/>
  <c r="G4" i="6" s="1"/>
  <c r="F5" i="6"/>
  <c r="G5" i="6" s="1"/>
  <c r="F6" i="6"/>
  <c r="G6" i="6" s="1"/>
  <c r="F7" i="6"/>
  <c r="G7" i="6" s="1"/>
  <c r="F8" i="6"/>
  <c r="G8" i="6" s="1"/>
  <c r="F3" i="6"/>
  <c r="G3" i="6" s="1"/>
  <c r="E9" i="6"/>
  <c r="D9" i="6"/>
  <c r="E13" i="5"/>
  <c r="F45" i="3"/>
  <c r="G45" i="3" s="1"/>
  <c r="F11" i="5"/>
  <c r="G11" i="5" s="1"/>
  <c r="D18" i="4"/>
  <c r="D5" i="4" s="1"/>
  <c r="E18" i="4"/>
  <c r="E5" i="4" s="1"/>
  <c r="F20" i="4"/>
  <c r="G20" i="4" s="1"/>
  <c r="D49" i="3"/>
  <c r="D11" i="3" s="1"/>
  <c r="F54" i="3"/>
  <c r="G54" i="3" s="1"/>
  <c r="D9" i="3"/>
  <c r="E6" i="3" l="1"/>
  <c r="E13" i="3" s="1"/>
  <c r="E60" i="3" s="1"/>
  <c r="E58" i="3"/>
  <c r="G44" i="3"/>
  <c r="F43" i="3"/>
  <c r="F42" i="3" s="1"/>
  <c r="G47" i="3"/>
  <c r="F4" i="3"/>
  <c r="F9" i="6"/>
  <c r="G9" i="6" s="1"/>
  <c r="C13" i="2"/>
  <c r="C3" i="2" s="1"/>
  <c r="C9" i="2" s="1"/>
  <c r="E14" i="2"/>
  <c r="E15" i="2"/>
  <c r="F15" i="2" s="1"/>
  <c r="E16" i="2"/>
  <c r="F16" i="2" s="1"/>
  <c r="E17" i="2"/>
  <c r="F17" i="2" s="1"/>
  <c r="E19" i="2"/>
  <c r="E20" i="2"/>
  <c r="F20" i="2" s="1"/>
  <c r="F28" i="3"/>
  <c r="F29" i="3"/>
  <c r="G29" i="3" s="1"/>
  <c r="F30" i="3"/>
  <c r="F31" i="3"/>
  <c r="F32" i="3"/>
  <c r="C27" i="2"/>
  <c r="C6" i="2" s="1"/>
  <c r="C23" i="2"/>
  <c r="C5" i="2" s="1"/>
  <c r="C34" i="2"/>
  <c r="C30" i="2"/>
  <c r="C7" i="2" s="1"/>
  <c r="D34" i="2"/>
  <c r="D36" i="2" s="1"/>
  <c r="F53" i="3"/>
  <c r="G53" i="3" s="1"/>
  <c r="D39" i="3"/>
  <c r="D8" i="3" s="1"/>
  <c r="E62" i="3" l="1"/>
  <c r="F27" i="3"/>
  <c r="F14" i="2"/>
  <c r="E13" i="2"/>
  <c r="F13" i="2" s="1"/>
  <c r="E27" i="5"/>
  <c r="E5" i="5"/>
  <c r="F19" i="2"/>
  <c r="D13" i="5"/>
  <c r="D21" i="4"/>
  <c r="D6" i="4" s="1"/>
  <c r="D28" i="4"/>
  <c r="D7" i="4" s="1"/>
  <c r="F10" i="5"/>
  <c r="G10" i="5" s="1"/>
  <c r="F23" i="5"/>
  <c r="G23" i="5" s="1"/>
  <c r="F12" i="1"/>
  <c r="F13" i="1"/>
  <c r="F10" i="1"/>
  <c r="D31" i="4"/>
  <c r="D8" i="4" s="1"/>
  <c r="E21" i="4"/>
  <c r="D13" i="4"/>
  <c r="D4" i="4" s="1"/>
  <c r="E21" i="2"/>
  <c r="F21" i="2" s="1"/>
  <c r="E24" i="2"/>
  <c r="F24" i="2" s="1"/>
  <c r="E25" i="2"/>
  <c r="F25" i="2" s="1"/>
  <c r="E26" i="2"/>
  <c r="F26" i="2" s="1"/>
  <c r="E28" i="2"/>
  <c r="E29" i="2"/>
  <c r="F29" i="2" s="1"/>
  <c r="E31" i="2"/>
  <c r="E32" i="2"/>
  <c r="F32" i="2" s="1"/>
  <c r="E33" i="2"/>
  <c r="F33" i="2" s="1"/>
  <c r="E35" i="2"/>
  <c r="E8" i="2"/>
  <c r="F8" i="2" s="1"/>
  <c r="F9" i="5"/>
  <c r="G9" i="5" s="1"/>
  <c r="G12" i="5"/>
  <c r="F8" i="5"/>
  <c r="G8" i="5" s="1"/>
  <c r="D27" i="5" l="1"/>
  <c r="D3" i="5"/>
  <c r="E6" i="4"/>
  <c r="E39" i="4"/>
  <c r="F3" i="5"/>
  <c r="G3" i="5" s="1"/>
  <c r="D9" i="4"/>
  <c r="D41" i="4" s="1"/>
  <c r="E30" i="2"/>
  <c r="F30" i="2" s="1"/>
  <c r="E18" i="2"/>
  <c r="F18" i="2" s="1"/>
  <c r="F35" i="2"/>
  <c r="E34" i="2"/>
  <c r="F34" i="2" s="1"/>
  <c r="F31" i="2"/>
  <c r="F28" i="2"/>
  <c r="E27" i="2"/>
  <c r="F27" i="2" s="1"/>
  <c r="F8" i="4"/>
  <c r="G8" i="4" s="1"/>
  <c r="F7" i="4"/>
  <c r="G7" i="4" s="1"/>
  <c r="F6" i="4"/>
  <c r="G6" i="4" s="1"/>
  <c r="F5" i="4"/>
  <c r="G5" i="4" s="1"/>
  <c r="E9" i="4"/>
  <c r="E41" i="4" s="1"/>
  <c r="E43" i="4" s="1"/>
  <c r="F4" i="4"/>
  <c r="E23" i="2"/>
  <c r="F23" i="2" s="1"/>
  <c r="F13" i="5"/>
  <c r="F17" i="5"/>
  <c r="G17" i="5" s="1"/>
  <c r="F18" i="5"/>
  <c r="G18" i="5" s="1"/>
  <c r="F19" i="5"/>
  <c r="G19" i="5" s="1"/>
  <c r="F20" i="5"/>
  <c r="G20" i="5" s="1"/>
  <c r="F21" i="5"/>
  <c r="G21" i="5" s="1"/>
  <c r="F24" i="5"/>
  <c r="G24" i="5" s="1"/>
  <c r="F25" i="5"/>
  <c r="G25" i="5" s="1"/>
  <c r="F16" i="5"/>
  <c r="G16" i="5" s="1"/>
  <c r="F4" i="5"/>
  <c r="G4" i="5" s="1"/>
  <c r="G13" i="5" l="1"/>
  <c r="F5" i="5"/>
  <c r="G5" i="5" s="1"/>
  <c r="D5" i="5"/>
  <c r="E36" i="2"/>
  <c r="F36" i="2" s="1"/>
  <c r="G4" i="4"/>
  <c r="F9" i="4"/>
  <c r="F26" i="5"/>
  <c r="G26" i="5" s="1"/>
  <c r="F27" i="5" l="1"/>
  <c r="G27" i="5" s="1"/>
  <c r="G9" i="4"/>
  <c r="F41" i="4"/>
  <c r="G41" i="4" s="1"/>
  <c r="F6" i="1"/>
  <c r="G6" i="1" s="1"/>
  <c r="F7" i="1"/>
  <c r="G7" i="1" s="1"/>
  <c r="F8" i="1"/>
  <c r="G8" i="1" s="1"/>
  <c r="F9" i="1"/>
  <c r="G9" i="1" s="1"/>
  <c r="G10" i="1"/>
  <c r="G12" i="1"/>
  <c r="G13" i="1"/>
  <c r="F5" i="1"/>
  <c r="G5" i="1" s="1"/>
  <c r="F14" i="1" l="1"/>
  <c r="D14" i="1"/>
  <c r="F15" i="4"/>
  <c r="G15" i="4" s="1"/>
  <c r="F16" i="4"/>
  <c r="G16" i="4" s="1"/>
  <c r="F17" i="4"/>
  <c r="G17" i="4" s="1"/>
  <c r="G23" i="4"/>
  <c r="F24" i="4"/>
  <c r="G24" i="4" s="1"/>
  <c r="F25" i="4"/>
  <c r="G25" i="4" s="1"/>
  <c r="F26" i="4"/>
  <c r="G26" i="4" s="1"/>
  <c r="G27" i="4"/>
  <c r="F29" i="4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D39" i="4"/>
  <c r="D43" i="4" s="1"/>
  <c r="F19" i="3"/>
  <c r="F20" i="3"/>
  <c r="G20" i="3" s="1"/>
  <c r="F23" i="3"/>
  <c r="G23" i="3" s="1"/>
  <c r="F24" i="3"/>
  <c r="G24" i="3" s="1"/>
  <c r="F25" i="3"/>
  <c r="G25" i="3" s="1"/>
  <c r="F26" i="3"/>
  <c r="G26" i="3" s="1"/>
  <c r="D22" i="3"/>
  <c r="D5" i="3" s="1"/>
  <c r="G28" i="3"/>
  <c r="G31" i="3"/>
  <c r="G32" i="3"/>
  <c r="D27" i="3"/>
  <c r="F34" i="3"/>
  <c r="G34" i="3" s="1"/>
  <c r="F35" i="3"/>
  <c r="F36" i="3"/>
  <c r="G36" i="3" s="1"/>
  <c r="F37" i="3"/>
  <c r="G37" i="3" s="1"/>
  <c r="F38" i="3"/>
  <c r="G38" i="3" s="1"/>
  <c r="D33" i="3"/>
  <c r="D7" i="3" s="1"/>
  <c r="F40" i="3"/>
  <c r="F41" i="3"/>
  <c r="G41" i="3" s="1"/>
  <c r="F48" i="3"/>
  <c r="F46" i="3" s="1"/>
  <c r="F50" i="3"/>
  <c r="G50" i="3" s="1"/>
  <c r="F51" i="3"/>
  <c r="G51" i="3" s="1"/>
  <c r="F52" i="3"/>
  <c r="G52" i="3" s="1"/>
  <c r="F55" i="3"/>
  <c r="G55" i="3" s="1"/>
  <c r="F57" i="3"/>
  <c r="D56" i="3"/>
  <c r="E7" i="2"/>
  <c r="F7" i="2" s="1"/>
  <c r="E6" i="2"/>
  <c r="F6" i="2" s="1"/>
  <c r="E5" i="2"/>
  <c r="F5" i="2" s="1"/>
  <c r="E3" i="2"/>
  <c r="F39" i="3" l="1"/>
  <c r="G39" i="3" s="1"/>
  <c r="G35" i="3"/>
  <c r="F33" i="3"/>
  <c r="G33" i="3" s="1"/>
  <c r="F12" i="3"/>
  <c r="G12" i="3" s="1"/>
  <c r="D6" i="3"/>
  <c r="D13" i="3" s="1"/>
  <c r="D60" i="3" s="1"/>
  <c r="F7" i="3"/>
  <c r="G7" i="3" s="1"/>
  <c r="F11" i="3"/>
  <c r="G11" i="3" s="1"/>
  <c r="F9" i="3"/>
  <c r="G9" i="3" s="1"/>
  <c r="F5" i="3"/>
  <c r="F18" i="3"/>
  <c r="F31" i="4"/>
  <c r="G31" i="4" s="1"/>
  <c r="G30" i="4"/>
  <c r="F28" i="4"/>
  <c r="G28" i="4" s="1"/>
  <c r="F21" i="4"/>
  <c r="G21" i="4" s="1"/>
  <c r="F18" i="4"/>
  <c r="G18" i="4" s="1"/>
  <c r="G19" i="4"/>
  <c r="G42" i="3"/>
  <c r="G43" i="3"/>
  <c r="D58" i="3"/>
  <c r="F56" i="3"/>
  <c r="G56" i="3" s="1"/>
  <c r="G57" i="3"/>
  <c r="G14" i="1"/>
  <c r="G32" i="4"/>
  <c r="G29" i="4"/>
  <c r="G22" i="4"/>
  <c r="G14" i="4"/>
  <c r="F13" i="4"/>
  <c r="G46" i="3"/>
  <c r="F49" i="3"/>
  <c r="G49" i="3" s="1"/>
  <c r="G27" i="3"/>
  <c r="G48" i="3"/>
  <c r="G40" i="3"/>
  <c r="G30" i="3"/>
  <c r="F22" i="3"/>
  <c r="G4" i="3"/>
  <c r="F3" i="2"/>
  <c r="F8" i="3" l="1"/>
  <c r="G8" i="3" s="1"/>
  <c r="F6" i="3"/>
  <c r="G6" i="3" s="1"/>
  <c r="D62" i="3"/>
  <c r="G5" i="3"/>
  <c r="G13" i="4"/>
  <c r="F39" i="4"/>
  <c r="F58" i="3"/>
  <c r="G18" i="3"/>
  <c r="F13" i="3" l="1"/>
  <c r="F60" i="3" s="1"/>
  <c r="F62" i="3" s="1"/>
  <c r="G39" i="4"/>
  <c r="F43" i="4"/>
  <c r="G58" i="3"/>
  <c r="G60" i="3" l="1"/>
  <c r="G62" i="3" s="1"/>
  <c r="G13" i="3"/>
  <c r="E4" i="2" l="1"/>
  <c r="F4" i="2" s="1"/>
  <c r="C36" i="2"/>
  <c r="E9" i="2" l="1"/>
  <c r="F9" i="2" s="1"/>
</calcChain>
</file>

<file path=xl/sharedStrings.xml><?xml version="1.0" encoding="utf-8"?>
<sst xmlns="http://schemas.openxmlformats.org/spreadsheetml/2006/main" count="382" uniqueCount="253">
  <si>
    <t>5.1.4.</t>
  </si>
  <si>
    <t>Consumo de bienes distintos de inventarios</t>
  </si>
  <si>
    <t>5.1.4.01.01.02.</t>
  </si>
  <si>
    <t>Depreciación de edificios</t>
  </si>
  <si>
    <t>5.1.4.01.01.03.</t>
  </si>
  <si>
    <t>Depreciaciones de maquinaria y equipos para la producción</t>
  </si>
  <si>
    <t>5.1.4.01.01.04.</t>
  </si>
  <si>
    <t>Depreciaciones de equipos de transporte, tracción y elevación</t>
  </si>
  <si>
    <t>5.1.4.01.01.05.</t>
  </si>
  <si>
    <t>Depreciaciones de equipos de comunicación</t>
  </si>
  <si>
    <t>5.1.4.01.01.06.</t>
  </si>
  <si>
    <t>Depreciaciones de equipos y mobiliario de oficina</t>
  </si>
  <si>
    <t>5.1.4.01.01.07.</t>
  </si>
  <si>
    <t>Depreciaciones de equipos para computación</t>
  </si>
  <si>
    <t>5.1.4.01.01.10.</t>
  </si>
  <si>
    <t>Depreciaciones de equipos de seguridad, orden, vigilancia y control público</t>
  </si>
  <si>
    <t>5.1.4.01.01.99.</t>
  </si>
  <si>
    <t>Depreciac maquinaria, equipo y mobiliar diverso</t>
  </si>
  <si>
    <t>Cuenta</t>
  </si>
  <si>
    <t>Descripción</t>
  </si>
  <si>
    <t>Saldo Actual</t>
  </si>
  <si>
    <t>Saldo Anterior</t>
  </si>
  <si>
    <t>Diferencia Absoluta</t>
  </si>
  <si>
    <t>Diferencia %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</si>
  <si>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</si>
  <si>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</si>
  <si>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</si>
  <si>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</si>
  <si>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</si>
  <si>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</si>
  <si>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</si>
  <si>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</si>
  <si>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</si>
  <si>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</si>
  <si>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TOTALES</t>
  </si>
  <si>
    <t>Otros servicios varios</t>
  </si>
  <si>
    <t>5.1.2.99.99.</t>
  </si>
  <si>
    <t xml:space="preserve"> </t>
  </si>
  <si>
    <t>5.1.2.99.</t>
  </si>
  <si>
    <t>Mantenimiento y reparación de bienes de infraestructura y de beneficio y uso público</t>
  </si>
  <si>
    <t>5.1.2.08.10.</t>
  </si>
  <si>
    <t>Mantenimiento y reparación de equipos de transporte, tracción y elevación</t>
  </si>
  <si>
    <t>5.1.2.08.03.</t>
  </si>
  <si>
    <t>Mantenimiento y reparación de maquinaria y equipos para la producción</t>
  </si>
  <si>
    <t>5.1.2.08.02.</t>
  </si>
  <si>
    <t>5.1.2.08.01.</t>
  </si>
  <si>
    <t>Mantenimiento y reparaciones</t>
  </si>
  <si>
    <t>5.1.2.08.</t>
  </si>
  <si>
    <t>Capacitación y protocolo</t>
  </si>
  <si>
    <t>5.1.2.07.</t>
  </si>
  <si>
    <t>5.1.2.06.01.</t>
  </si>
  <si>
    <t>Seguros, reaseguros y otras obligaciones</t>
  </si>
  <si>
    <t>5.1.2.06.</t>
  </si>
  <si>
    <t>Viáticos dentro del país</t>
  </si>
  <si>
    <t>5.1.2.05.02.</t>
  </si>
  <si>
    <t>Transporte dentro del país</t>
  </si>
  <si>
    <t>5.1.2.05.01.</t>
  </si>
  <si>
    <t>Gastos de viaje y transporte</t>
  </si>
  <si>
    <t>5.1.2.05.</t>
  </si>
  <si>
    <t>Otros servicios de gestión y apoyo</t>
  </si>
  <si>
    <t>5.1.2.04.99.</t>
  </si>
  <si>
    <t>Servicios generales</t>
  </si>
  <si>
    <t>5.1.2.04.06.</t>
  </si>
  <si>
    <t>Servicios en ciencias económicas y sociales</t>
  </si>
  <si>
    <t>5.1.2.04.04.</t>
  </si>
  <si>
    <t>Servicios de ingeniería</t>
  </si>
  <si>
    <t>5.1.2.04.03.</t>
  </si>
  <si>
    <t>Servicios jurídicos</t>
  </si>
  <si>
    <t>5.1.2.04.02.</t>
  </si>
  <si>
    <t>Servicios de gestión y apoyo</t>
  </si>
  <si>
    <t>5.1.2.04.</t>
  </si>
  <si>
    <t>Servicios de transferencia electrónica de información</t>
  </si>
  <si>
    <t>5.1.2.03.07.</t>
  </si>
  <si>
    <t>Comisiones y gastos por servicios financieros y comerciales</t>
  </si>
  <si>
    <t>5.1.2.03.06.</t>
  </si>
  <si>
    <t>Impresión, encuadernación y otros</t>
  </si>
  <si>
    <t>5.1.2.03.03.</t>
  </si>
  <si>
    <t>Servicios de información</t>
  </si>
  <si>
    <t>5.1.2.03.01.</t>
  </si>
  <si>
    <t>Servicios comerciales y financieros</t>
  </si>
  <si>
    <t>5.1.2.03.</t>
  </si>
  <si>
    <t>Otros servicios básicos</t>
  </si>
  <si>
    <t>5.1.2.02.99.</t>
  </si>
  <si>
    <t>Servicios de telecomunicaciones</t>
  </si>
  <si>
    <t>5.1.2.02.04.</t>
  </si>
  <si>
    <t>Energía eléctrica</t>
  </si>
  <si>
    <t>5.1.2.02.02.</t>
  </si>
  <si>
    <t>Agua y alcantarillado</t>
  </si>
  <si>
    <t>5.1.2.02.01.</t>
  </si>
  <si>
    <t>Servicios básicos</t>
  </si>
  <si>
    <t>5.1.2.02.</t>
  </si>
  <si>
    <t>Alquiler de maquinarias, equipos y mobiliario</t>
  </si>
  <si>
    <t>5.1.2.01.02.</t>
  </si>
  <si>
    <t>Alquiler de terrenos, edificios y locales</t>
  </si>
  <si>
    <t>5.1.2.01.01.</t>
  </si>
  <si>
    <t>Alquileres y derechos sobre bienes</t>
  </si>
  <si>
    <t>5.1.2.01.</t>
  </si>
  <si>
    <t>Otros útiles, materiales y suministros diversos</t>
  </si>
  <si>
    <t>5.1.3.99.99.</t>
  </si>
  <si>
    <t>Útiles y materiales de resguardo y seguridad</t>
  </si>
  <si>
    <t>5.1.3.99.06.</t>
  </si>
  <si>
    <t>Útiles y materiales de limpieza</t>
  </si>
  <si>
    <t>5.1.3.99.05.</t>
  </si>
  <si>
    <t>Textiles y vestuario</t>
  </si>
  <si>
    <t>5.1.3.99.04.</t>
  </si>
  <si>
    <t>Productos de papel, cartón e impresos</t>
  </si>
  <si>
    <t>5.1.3.99.03.</t>
  </si>
  <si>
    <t>Útiles y materiales méd, hospital y investigación</t>
  </si>
  <si>
    <t>5.1.3.99.02.</t>
  </si>
  <si>
    <t>Útiles y materiales de oficina y cómputo</t>
  </si>
  <si>
    <t>5.1.3.99.01.</t>
  </si>
  <si>
    <t>Útiles, materiales y suministros diversos</t>
  </si>
  <si>
    <t>5.1.3.99.</t>
  </si>
  <si>
    <t>Repuestos y accesorios</t>
  </si>
  <si>
    <t>5.1.3.04.02.</t>
  </si>
  <si>
    <t>Herramientas e instrumentos</t>
  </si>
  <si>
    <t>5.1.3.04.01.</t>
  </si>
  <si>
    <t>Herramientas, repuestos y accesorios</t>
  </si>
  <si>
    <t>5.1.3.04.</t>
  </si>
  <si>
    <t>Otros material y producto d/uso construcc mantenim</t>
  </si>
  <si>
    <t>5.1.3.03.99.</t>
  </si>
  <si>
    <t>Materiales y productos de plástico</t>
  </si>
  <si>
    <t>5.1.3.03.06.</t>
  </si>
  <si>
    <t>Material y producto eléctrico, telefónic y cómputo</t>
  </si>
  <si>
    <t>5.1.3.03.04.</t>
  </si>
  <si>
    <t>Madera y sus derivados</t>
  </si>
  <si>
    <t>5.1.3.03.03.</t>
  </si>
  <si>
    <t>Materiales y productos minerales y asfálticos</t>
  </si>
  <si>
    <t>5.1.3.03.02.</t>
  </si>
  <si>
    <t>Materiales y productos metálicos</t>
  </si>
  <si>
    <t>5.1.3.03.01.</t>
  </si>
  <si>
    <t>Materiales y productos de uso en la construcción y mantenimiento</t>
  </si>
  <si>
    <t>5.1.3.03.</t>
  </si>
  <si>
    <t>Alimentos y bebidas</t>
  </si>
  <si>
    <t>5.1.3.02.03.</t>
  </si>
  <si>
    <t>Alimentos y productos agropecuarios</t>
  </si>
  <si>
    <t>5.1.3.02.</t>
  </si>
  <si>
    <t>Otros productos químicos y conexos</t>
  </si>
  <si>
    <t>5.1.3.01.99.</t>
  </si>
  <si>
    <t>Tintas, pinturas y diluyentes</t>
  </si>
  <si>
    <t>5.1.3.01.04.</t>
  </si>
  <si>
    <t>Productos farmacéuticos y medicinales</t>
  </si>
  <si>
    <t>5.1.3.01.02.</t>
  </si>
  <si>
    <t>Combustibles y lubricantes</t>
  </si>
  <si>
    <t>5.1.3.01.01.</t>
  </si>
  <si>
    <t>Productos químicos y conexos</t>
  </si>
  <si>
    <t>5.1.3.01.</t>
  </si>
  <si>
    <t>CUENTA</t>
  </si>
  <si>
    <t>DESCRIPCIÓN</t>
  </si>
  <si>
    <t>SALDO ACTUAL</t>
  </si>
  <si>
    <t>SALDO ANTERIOR</t>
  </si>
  <si>
    <t>VARIACIÓN %</t>
  </si>
  <si>
    <t> 11210</t>
  </si>
  <si>
    <t>Ministerio de Educación Pública (MEP) </t>
  </si>
  <si>
    <t>Junta Administrativa del Registro Nacional</t>
  </si>
  <si>
    <t>VARIACIÓN ABSOLUTA</t>
  </si>
  <si>
    <t>Ministerio de Ambiente, Energía y Telecomunicaciones (MINAET)</t>
  </si>
  <si>
    <t>Ministerio de Hacienda</t>
  </si>
  <si>
    <t>Comision Nacional para la Gestión de la Biodiversidad (CONAGEBIO)</t>
  </si>
  <si>
    <t>Consejo Nacional de Personas con Discapacidad - CONAPDIS</t>
  </si>
  <si>
    <t>Comités Cantonales de Deportes y Recreación</t>
  </si>
  <si>
    <t>Unión Nacional de Gobiernos Locales</t>
  </si>
  <si>
    <t>5.4.1.01.</t>
  </si>
  <si>
    <t>Transferencias corrientes al sector privado interno</t>
  </si>
  <si>
    <t>5.4.1.02.</t>
  </si>
  <si>
    <t>Transferencias corrientes al sector público interno</t>
  </si>
  <si>
    <t>Transferencias corrientes a otras entidades privadas sin fines de lucro</t>
  </si>
  <si>
    <t>Pensiones y jubilaciones contributivas</t>
  </si>
  <si>
    <t>Otras transferencias corrientes a personas</t>
  </si>
  <si>
    <t>Otras prestaciones</t>
  </si>
  <si>
    <t>5.1.1.06</t>
  </si>
  <si>
    <t>Asistencia social y beneficios al personal</t>
  </si>
  <si>
    <t>Sueldos para cargos fijos</t>
  </si>
  <si>
    <t>Jornales</t>
  </si>
  <si>
    <t>Servicios especiales</t>
  </si>
  <si>
    <t>Suplencias</t>
  </si>
  <si>
    <t>Tiempo extraordinario</t>
  </si>
  <si>
    <t>Compensación de vacaciones</t>
  </si>
  <si>
    <t>Dietas</t>
  </si>
  <si>
    <t>Retribución por años servidos</t>
  </si>
  <si>
    <t>Restricción al ejercicio liberal de la profesión</t>
  </si>
  <si>
    <t>Decimotercer mes</t>
  </si>
  <si>
    <t>Contribución Patronal al Seguro de Salud de la Caja</t>
  </si>
  <si>
    <t>Contribución Patronal al Banco Popular y de Desarrollo</t>
  </si>
  <si>
    <t>Contribución Patronal al Seguro de Pensiones de la Caja</t>
  </si>
  <si>
    <t>Aporte patronal al Régimen Obligatorio de Pensiones Complementarias</t>
  </si>
  <si>
    <t>Aporte Patronal al Fondo de Capitalización Laboral</t>
  </si>
  <si>
    <t>Indemnizaciones al personal</t>
  </si>
  <si>
    <t>Otras remuneraciones eventuales</t>
  </si>
  <si>
    <t xml:space="preserve"> Remuneraciones Básicas</t>
  </si>
  <si>
    <t>5.1.2.03.02.</t>
  </si>
  <si>
    <t>Publicidad y propaganda</t>
  </si>
  <si>
    <t>Juntas de Educacion</t>
  </si>
  <si>
    <t>5.1.2.08.05.</t>
  </si>
  <si>
    <t>Mantenimiento y reparación de equipos y mobiliario de oficina</t>
  </si>
  <si>
    <t>Periodo Actual</t>
  </si>
  <si>
    <t>Periodo Anterior</t>
  </si>
  <si>
    <t>Diferencia</t>
  </si>
  <si>
    <t>%</t>
  </si>
  <si>
    <t>Seguros (Vehículos y Riesgos del Trabajo)</t>
  </si>
  <si>
    <t xml:space="preserve">Seguros contra riesgos de trabajo        </t>
  </si>
  <si>
    <t xml:space="preserve">Seguros voluntarios de automóviles   </t>
  </si>
  <si>
    <t>5.1.1.01.01.</t>
  </si>
  <si>
    <t>5.1.1.01.02.</t>
  </si>
  <si>
    <t>5.1.1.01.03.</t>
  </si>
  <si>
    <t>5.1.1.01.05.</t>
  </si>
  <si>
    <t>5.1.1.02.01.</t>
  </si>
  <si>
    <t>5.1.1.02.04.</t>
  </si>
  <si>
    <t>5.1.1.02.05</t>
  </si>
  <si>
    <t>5.1.1.02.99.</t>
  </si>
  <si>
    <t>5.1.1.03.01.</t>
  </si>
  <si>
    <t>5.1.1.03.02.</t>
  </si>
  <si>
    <t>5.1.1.03.03.</t>
  </si>
  <si>
    <t>5.1.1.04.01.</t>
  </si>
  <si>
    <t>5.1.1.04.05.</t>
  </si>
  <si>
    <t>5.1.1.05.01.</t>
  </si>
  <si>
    <t>5.1.1.05.02.</t>
  </si>
  <si>
    <t>5.1.1.05.03.</t>
  </si>
  <si>
    <t>5.1.1.06.08.</t>
  </si>
  <si>
    <t>5.1.2.06.01.01.</t>
  </si>
  <si>
    <t>5.1.2.06.01.04.</t>
  </si>
  <si>
    <t>5.1.2.08.06.</t>
  </si>
  <si>
    <t>Mantenimiento y reparación de equipos para computación</t>
  </si>
  <si>
    <t>5.1.3.02.04.</t>
  </si>
  <si>
    <t>Alimentos para animales</t>
  </si>
  <si>
    <t>Transferencias corrientes a asociaciones</t>
  </si>
  <si>
    <t>Deterioro por impuestos sobre la propiedad a cobrar</t>
  </si>
  <si>
    <t>Deterioro por otros impuestos a cobrar</t>
  </si>
  <si>
    <t>Deterioro por impuestos sobre bienes y servicios a cobrar</t>
  </si>
  <si>
    <t>Deterioro por ventas de servicios a cobrar</t>
  </si>
  <si>
    <t>Deterioro por derechos administrativos a cobrar</t>
  </si>
  <si>
    <t>Deterioro por alquileres y derechos sobre bienes a cobrar</t>
  </si>
  <si>
    <t>5.1.7.02.01.02.0</t>
  </si>
  <si>
    <t>5.1.7.02.01.03.0</t>
  </si>
  <si>
    <t>5.1.7.02.01.99.0</t>
  </si>
  <si>
    <t>5.1.7.02.04.01.0</t>
  </si>
  <si>
    <t>5.1.7.02.04.02.0</t>
  </si>
  <si>
    <t>5.1.7.02.05.01.0</t>
  </si>
  <si>
    <t>5.1.2.07.02.</t>
  </si>
  <si>
    <t>Actividades protocolarias y sociales</t>
  </si>
  <si>
    <t>5.1.2.01.05.</t>
  </si>
  <si>
    <t>Derechos o regalías sobre bienes intangibles</t>
  </si>
  <si>
    <t>5.1.2.07.01</t>
  </si>
  <si>
    <t>Actividades de capacitación</t>
  </si>
  <si>
    <t>5.1.4.01.01.09.</t>
  </si>
  <si>
    <t>Depreciaciones de equipos y mobiliario educacional, deportivo y recreativo</t>
  </si>
  <si>
    <t>Mantenimiento de edificios Varios</t>
  </si>
  <si>
    <t>SUBTOTALES</t>
  </si>
  <si>
    <t>set 2023</t>
  </si>
  <si>
    <t>Set 2024</t>
  </si>
  <si>
    <t>LISTO</t>
  </si>
  <si>
    <t>REVISAR</t>
  </si>
  <si>
    <t>listo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</si>
</sst>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₡&quot;#,##0.00;\-&quot;₡&quot;#,##0.00"/>
    <numFmt numFmtId="8" formatCode="&quot;₡&quot;#,##0.00;[Red]\-&quot;₡&quot;#,##0.00"/>
    <numFmt numFmtId="43" formatCode="_-* #,##0.00_-;\-* #,##0.00_-;_-* &quot;-&quot;??_-;_-@_-"/>
    <numFmt numFmtId="164" formatCode="&quot;₡&quot;#,##0.00"/>
    <numFmt numFmtId="165" formatCode="[$-140A]General"/>
    <numFmt numFmtId="166" formatCode="&quot;₡&quot;#,##0.0000;[Red]\-&quot;₡&quot;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 Narrow"/>
      <family val="2"/>
    </font>
    <font>
      <sz val="11"/>
      <color rgb="FFFFFFFF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rgb="FF000000"/>
      <name val="Arial Narrow"/>
      <family val="2"/>
    </font>
    <font>
      <sz val="9"/>
      <color rgb="FFFFFFFF"/>
      <name val="Arial Narrow"/>
      <family val="2"/>
    </font>
    <font>
      <sz val="9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b/>
      <sz val="10"/>
      <name val="Arial Narrow"/>
      <family val="2"/>
    </font>
    <font>
      <b/>
      <sz val="10"/>
      <color theme="1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0"/>
      <color rgb="FFFF0000"/>
      <name val="Arial Narrow"/>
      <family val="2"/>
    </font>
    <font>
      <sz val="9"/>
      <color rgb="FFFF000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165" fontId="17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7">
    <xf numFmtId="0" fontId="0" fillId="0" borderId="0" xfId="0"/>
    <xf numFmtId="0" fontId="5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 wrapText="1"/>
    </xf>
    <xf numFmtId="8" fontId="5" fillId="0" borderId="3" xfId="0" applyNumberFormat="1" applyFont="1" applyBorder="1" applyAlignment="1">
      <alignment horizontal="right" vertical="center"/>
    </xf>
    <xf numFmtId="10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4" fontId="6" fillId="2" borderId="1" xfId="0" applyNumberFormat="1" applyFont="1" applyFill="1" applyBorder="1"/>
    <xf numFmtId="10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 wrapText="1"/>
    </xf>
    <xf numFmtId="4" fontId="6" fillId="2" borderId="4" xfId="0" applyNumberFormat="1" applyFont="1" applyFill="1" applyBorder="1"/>
    <xf numFmtId="8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justify" vertical="center"/>
    </xf>
    <xf numFmtId="10" fontId="8" fillId="0" borderId="5" xfId="0" quotePrefix="1" applyNumberFormat="1" applyFont="1" applyBorder="1" applyAlignment="1">
      <alignment horizontal="center" vertical="center" wrapText="1"/>
    </xf>
    <xf numFmtId="8" fontId="10" fillId="0" borderId="5" xfId="0" applyNumberFormat="1" applyFont="1" applyBorder="1"/>
    <xf numFmtId="0" fontId="10" fillId="0" borderId="5" xfId="0" applyFont="1" applyBorder="1" applyAlignment="1">
      <alignment horizontal="center"/>
    </xf>
    <xf numFmtId="10" fontId="5" fillId="0" borderId="1" xfId="0" quotePrefix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6" fillId="0" borderId="4" xfId="0" applyFont="1" applyBorder="1"/>
    <xf numFmtId="1" fontId="6" fillId="0" borderId="4" xfId="0" applyNumberFormat="1" applyFont="1" applyBorder="1"/>
    <xf numFmtId="10" fontId="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/>
    <xf numFmtId="1" fontId="6" fillId="0" borderId="1" xfId="0" applyNumberFormat="1" applyFont="1" applyBorder="1"/>
    <xf numFmtId="164" fontId="10" fillId="0" borderId="5" xfId="0" applyNumberFormat="1" applyFont="1" applyBorder="1"/>
    <xf numFmtId="0" fontId="6" fillId="2" borderId="1" xfId="0" applyFont="1" applyFill="1" applyBorder="1"/>
    <xf numFmtId="4" fontId="13" fillId="0" borderId="0" xfId="0" applyNumberFormat="1" applyFont="1"/>
    <xf numFmtId="8" fontId="8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4" fontId="14" fillId="2" borderId="5" xfId="0" applyNumberFormat="1" applyFont="1" applyFill="1" applyBorder="1"/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4" fontId="15" fillId="2" borderId="4" xfId="0" applyNumberFormat="1" applyFont="1" applyFill="1" applyBorder="1"/>
    <xf numFmtId="10" fontId="15" fillId="0" borderId="1" xfId="1" applyNumberFormat="1" applyFont="1" applyBorder="1" applyAlignment="1">
      <alignment horizontal="center"/>
    </xf>
    <xf numFmtId="4" fontId="15" fillId="2" borderId="1" xfId="0" applyNumberFormat="1" applyFont="1" applyFill="1" applyBorder="1"/>
    <xf numFmtId="0" fontId="5" fillId="0" borderId="2" xfId="0" applyFont="1" applyBorder="1" applyAlignment="1">
      <alignment vertical="center" wrapText="1"/>
    </xf>
    <xf numFmtId="4" fontId="14" fillId="2" borderId="7" xfId="0" applyNumberFormat="1" applyFont="1" applyFill="1" applyBorder="1"/>
    <xf numFmtId="0" fontId="6" fillId="0" borderId="0" xfId="0" applyFont="1" applyAlignment="1">
      <alignment wrapText="1"/>
    </xf>
    <xf numFmtId="4" fontId="6" fillId="0" borderId="1" xfId="0" applyNumberFormat="1" applyFont="1" applyBorder="1"/>
    <xf numFmtId="4" fontId="6" fillId="0" borderId="0" xfId="0" applyNumberFormat="1" applyFont="1"/>
    <xf numFmtId="4" fontId="6" fillId="0" borderId="2" xfId="0" applyNumberFormat="1" applyFont="1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4" fontId="6" fillId="0" borderId="3" xfId="0" applyNumberFormat="1" applyFont="1" applyBorder="1"/>
    <xf numFmtId="0" fontId="10" fillId="0" borderId="1" xfId="0" applyFont="1" applyBorder="1"/>
    <xf numFmtId="164" fontId="6" fillId="0" borderId="1" xfId="0" applyNumberFormat="1" applyFont="1" applyBorder="1"/>
    <xf numFmtId="0" fontId="10" fillId="0" borderId="0" xfId="0" applyFont="1" applyAlignment="1">
      <alignment wrapText="1"/>
    </xf>
    <xf numFmtId="10" fontId="6" fillId="2" borderId="2" xfId="1" applyNumberFormat="1" applyFont="1" applyFill="1" applyBorder="1"/>
    <xf numFmtId="10" fontId="10" fillId="0" borderId="5" xfId="1" applyNumberFormat="1" applyFont="1" applyBorder="1"/>
    <xf numFmtId="164" fontId="14" fillId="0" borderId="7" xfId="0" applyNumberFormat="1" applyFont="1" applyBorder="1"/>
    <xf numFmtId="10" fontId="14" fillId="0" borderId="5" xfId="1" applyNumberFormat="1" applyFont="1" applyBorder="1"/>
    <xf numFmtId="164" fontId="14" fillId="0" borderId="5" xfId="0" applyNumberFormat="1" applyFont="1" applyBorder="1"/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0" borderId="1" xfId="0" applyFont="1" applyBorder="1"/>
    <xf numFmtId="7" fontId="15" fillId="0" borderId="3" xfId="0" applyNumberFormat="1" applyFont="1" applyBorder="1"/>
    <xf numFmtId="4" fontId="15" fillId="0" borderId="1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10" fontId="15" fillId="0" borderId="3" xfId="1" applyNumberFormat="1" applyFont="1" applyBorder="1"/>
    <xf numFmtId="10" fontId="15" fillId="0" borderId="1" xfId="1" applyNumberFormat="1" applyFont="1" applyBorder="1"/>
    <xf numFmtId="10" fontId="15" fillId="0" borderId="4" xfId="1" applyNumberFormat="1" applyFont="1" applyBorder="1"/>
    <xf numFmtId="0" fontId="20" fillId="0" borderId="0" xfId="0" applyFont="1" applyAlignment="1">
      <alignment horizontal="center"/>
    </xf>
    <xf numFmtId="4" fontId="6" fillId="2" borderId="2" xfId="0" applyNumberFormat="1" applyFont="1" applyFill="1" applyBorder="1"/>
    <xf numFmtId="0" fontId="1" fillId="0" borderId="5" xfId="0" applyFont="1" applyBorder="1"/>
    <xf numFmtId="10" fontId="6" fillId="0" borderId="4" xfId="1" applyNumberFormat="1" applyFont="1" applyBorder="1"/>
    <xf numFmtId="0" fontId="6" fillId="0" borderId="3" xfId="0" applyFont="1" applyBorder="1"/>
    <xf numFmtId="1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wrapText="1"/>
    </xf>
    <xf numFmtId="1" fontId="6" fillId="0" borderId="3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8" fontId="8" fillId="0" borderId="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justify" vertical="center"/>
    </xf>
    <xf numFmtId="10" fontId="6" fillId="0" borderId="1" xfId="1" applyNumberFormat="1" applyFont="1" applyBorder="1"/>
    <xf numFmtId="8" fontId="0" fillId="0" borderId="0" xfId="0" applyNumberFormat="1"/>
    <xf numFmtId="8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0" fillId="0" borderId="0" xfId="0" applyNumberFormat="1"/>
    <xf numFmtId="164" fontId="15" fillId="2" borderId="1" xfId="0" applyNumberFormat="1" applyFont="1" applyFill="1" applyBorder="1"/>
    <xf numFmtId="164" fontId="14" fillId="2" borderId="7" xfId="0" applyNumberFormat="1" applyFont="1" applyFill="1" applyBorder="1"/>
    <xf numFmtId="164" fontId="15" fillId="2" borderId="2" xfId="0" applyNumberFormat="1" applyFont="1" applyFill="1" applyBorder="1"/>
    <xf numFmtId="4" fontId="15" fillId="2" borderId="2" xfId="0" applyNumberFormat="1" applyFont="1" applyFill="1" applyBorder="1"/>
    <xf numFmtId="0" fontId="15" fillId="0" borderId="0" xfId="0" applyFont="1"/>
    <xf numFmtId="8" fontId="13" fillId="0" borderId="7" xfId="0" applyNumberFormat="1" applyFont="1" applyBorder="1" applyAlignment="1">
      <alignment horizontal="right" vertical="center"/>
    </xf>
    <xf numFmtId="10" fontId="13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4" fontId="10" fillId="2" borderId="5" xfId="0" applyNumberFormat="1" applyFont="1" applyFill="1" applyBorder="1"/>
    <xf numFmtId="164" fontId="22" fillId="0" borderId="5" xfId="0" applyNumberFormat="1" applyFont="1" applyBorder="1" applyAlignment="1">
      <alignment horizontal="right" vertical="center"/>
    </xf>
    <xf numFmtId="9" fontId="0" fillId="0" borderId="0" xfId="1" applyFont="1"/>
    <xf numFmtId="8" fontId="8" fillId="0" borderId="7" xfId="0" applyNumberFormat="1" applyFont="1" applyBorder="1" applyAlignment="1">
      <alignment horizontal="right" vertical="center"/>
    </xf>
    <xf numFmtId="4" fontId="10" fillId="2" borderId="7" xfId="0" applyNumberFormat="1" applyFont="1" applyFill="1" applyBorder="1"/>
    <xf numFmtId="0" fontId="8" fillId="0" borderId="3" xfId="0" applyFont="1" applyBorder="1" applyAlignment="1">
      <alignment horizontal="justify" vertical="center" wrapText="1"/>
    </xf>
    <xf numFmtId="8" fontId="10" fillId="0" borderId="7" xfId="0" applyNumberFormat="1" applyFont="1" applyBorder="1"/>
    <xf numFmtId="4" fontId="5" fillId="0" borderId="2" xfId="0" applyNumberFormat="1" applyFont="1" applyBorder="1" applyAlignment="1">
      <alignment horizontal="right" vertical="center"/>
    </xf>
    <xf numFmtId="164" fontId="10" fillId="0" borderId="7" xfId="0" applyNumberFormat="1" applyFont="1" applyBorder="1"/>
    <xf numFmtId="4" fontId="18" fillId="0" borderId="2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center" wrapText="1"/>
    </xf>
    <xf numFmtId="0" fontId="6" fillId="0" borderId="2" xfId="0" applyFont="1" applyBorder="1"/>
    <xf numFmtId="4" fontId="10" fillId="2" borderId="2" xfId="0" applyNumberFormat="1" applyFont="1" applyFill="1" applyBorder="1"/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/>
    <xf numFmtId="0" fontId="6" fillId="0" borderId="6" xfId="0" applyFont="1" applyBorder="1"/>
    <xf numFmtId="0" fontId="8" fillId="0" borderId="1" xfId="0" applyFont="1" applyBorder="1" applyAlignment="1">
      <alignment vertical="center"/>
    </xf>
    <xf numFmtId="0" fontId="6" fillId="0" borderId="2" xfId="0" applyFont="1" applyBorder="1" applyAlignment="1">
      <alignment wrapText="1"/>
    </xf>
    <xf numFmtId="0" fontId="8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0" fontId="15" fillId="0" borderId="8" xfId="1" applyNumberFormat="1" applyFont="1" applyBorder="1"/>
    <xf numFmtId="10" fontId="15" fillId="0" borderId="2" xfId="1" applyNumberFormat="1" applyFont="1" applyBorder="1"/>
    <xf numFmtId="10" fontId="15" fillId="0" borderId="6" xfId="1" applyNumberFormat="1" applyFont="1" applyBorder="1"/>
    <xf numFmtId="164" fontId="0" fillId="0" borderId="0" xfId="0" applyNumberFormat="1"/>
    <xf numFmtId="49" fontId="6" fillId="0" borderId="1" xfId="0" applyNumberFormat="1" applyFont="1" applyBorder="1"/>
    <xf numFmtId="49" fontId="6" fillId="0" borderId="3" xfId="0" applyNumberFormat="1" applyFont="1" applyBorder="1"/>
    <xf numFmtId="49" fontId="6" fillId="0" borderId="4" xfId="0" applyNumberFormat="1" applyFont="1" applyBorder="1"/>
    <xf numFmtId="164" fontId="6" fillId="0" borderId="3" xfId="0" applyNumberFormat="1" applyFont="1" applyBorder="1"/>
    <xf numFmtId="2" fontId="6" fillId="0" borderId="1" xfId="0" applyNumberFormat="1" applyFont="1" applyBorder="1"/>
    <xf numFmtId="2" fontId="6" fillId="0" borderId="4" xfId="0" applyNumberFormat="1" applyFont="1" applyBorder="1"/>
    <xf numFmtId="10" fontId="14" fillId="0" borderId="6" xfId="1" applyNumberFormat="1" applyFont="1" applyBorder="1"/>
    <xf numFmtId="0" fontId="19" fillId="3" borderId="5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/>
    <xf numFmtId="2" fontId="6" fillId="2" borderId="1" xfId="0" applyNumberFormat="1" applyFont="1" applyFill="1" applyBorder="1"/>
    <xf numFmtId="2" fontId="6" fillId="2" borderId="4" xfId="0" applyNumberFormat="1" applyFont="1" applyFill="1" applyBorder="1"/>
    <xf numFmtId="7" fontId="5" fillId="0" borderId="3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justify" vertical="center"/>
    </xf>
    <xf numFmtId="10" fontId="8" fillId="0" borderId="7" xfId="0" applyNumberFormat="1" applyFont="1" applyBorder="1" applyAlignment="1">
      <alignment horizontal="center" vertical="center" wrapText="1"/>
    </xf>
    <xf numFmtId="7" fontId="10" fillId="0" borderId="5" xfId="0" applyNumberFormat="1" applyFont="1" applyBorder="1" applyAlignment="1">
      <alignment horizontal="right" vertical="center"/>
    </xf>
    <xf numFmtId="10" fontId="8" fillId="0" borderId="1" xfId="0" applyNumberFormat="1" applyFont="1" applyBorder="1" applyAlignment="1">
      <alignment horizontal="center" vertical="center" wrapText="1"/>
    </xf>
    <xf numFmtId="7" fontId="10" fillId="0" borderId="5" xfId="0" applyNumberFormat="1" applyFont="1" applyBorder="1"/>
    <xf numFmtId="164" fontId="6" fillId="2" borderId="1" xfId="0" applyNumberFormat="1" applyFont="1" applyFill="1" applyBorder="1"/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7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/>
    <xf numFmtId="7" fontId="0" fillId="0" borderId="0" xfId="0" applyNumberFormat="1"/>
    <xf numFmtId="10" fontId="14" fillId="0" borderId="5" xfId="1" applyNumberFormat="1" applyFont="1" applyBorder="1" applyAlignment="1">
      <alignment horizontal="right"/>
    </xf>
    <xf numFmtId="10" fontId="15" fillId="0" borderId="1" xfId="1" applyNumberFormat="1" applyFont="1" applyBorder="1" applyAlignment="1">
      <alignment horizontal="right"/>
    </xf>
    <xf numFmtId="10" fontId="14" fillId="0" borderId="5" xfId="1" quotePrefix="1" applyNumberFormat="1" applyFont="1" applyBorder="1" applyAlignment="1">
      <alignment horizontal="right"/>
    </xf>
    <xf numFmtId="10" fontId="15" fillId="0" borderId="1" xfId="1" quotePrefix="1" applyNumberFormat="1" applyFont="1" applyBorder="1" applyAlignment="1">
      <alignment horizontal="right"/>
    </xf>
    <xf numFmtId="10" fontId="15" fillId="0" borderId="4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/>
    <xf numFmtId="0" fontId="14" fillId="0" borderId="13" xfId="0" applyFont="1" applyBorder="1" applyAlignment="1">
      <alignment horizontal="center"/>
    </xf>
    <xf numFmtId="0" fontId="14" fillId="0" borderId="9" xfId="0" applyFont="1" applyBorder="1"/>
    <xf numFmtId="0" fontId="14" fillId="0" borderId="7" xfId="0" applyFont="1" applyBorder="1" applyAlignment="1">
      <alignment horizontal="center"/>
    </xf>
    <xf numFmtId="0" fontId="1" fillId="0" borderId="9" xfId="0" applyFont="1" applyBorder="1"/>
    <xf numFmtId="0" fontId="10" fillId="0" borderId="7" xfId="0" applyFont="1" applyBorder="1" applyAlignment="1">
      <alignment horizontal="center"/>
    </xf>
    <xf numFmtId="4" fontId="0" fillId="0" borderId="2" xfId="0" applyNumberFormat="1" applyBorder="1"/>
    <xf numFmtId="0" fontId="6" fillId="2" borderId="2" xfId="0" applyFont="1" applyFill="1" applyBorder="1" applyAlignment="1">
      <alignment wrapText="1"/>
    </xf>
    <xf numFmtId="4" fontId="24" fillId="0" borderId="0" xfId="0" applyNumberFormat="1" applyFont="1"/>
    <xf numFmtId="7" fontId="24" fillId="0" borderId="3" xfId="0" applyNumberFormat="1" applyFont="1" applyBorder="1"/>
    <xf numFmtId="4" fontId="24" fillId="2" borderId="1" xfId="0" applyNumberFormat="1" applyFont="1" applyFill="1" applyBorder="1"/>
    <xf numFmtId="0" fontId="0" fillId="4" borderId="0" xfId="0" applyFill="1"/>
    <xf numFmtId="8" fontId="26" fillId="0" borderId="3" xfId="0" applyNumberFormat="1" applyFont="1" applyBorder="1" applyAlignment="1">
      <alignment horizontal="right" vertical="center"/>
    </xf>
    <xf numFmtId="4" fontId="26" fillId="2" borderId="1" xfId="0" applyNumberFormat="1" applyFont="1" applyFill="1" applyBorder="1"/>
    <xf numFmtId="164" fontId="27" fillId="2" borderId="2" xfId="0" applyNumberFormat="1" applyFont="1" applyFill="1" applyBorder="1"/>
    <xf numFmtId="4" fontId="27" fillId="2" borderId="2" xfId="0" applyNumberFormat="1" applyFont="1" applyFill="1" applyBorder="1"/>
    <xf numFmtId="164" fontId="26" fillId="0" borderId="1" xfId="0" applyNumberFormat="1" applyFont="1" applyBorder="1"/>
    <xf numFmtId="4" fontId="26" fillId="0" borderId="1" xfId="0" applyNumberFormat="1" applyFont="1" applyBorder="1"/>
    <xf numFmtId="0" fontId="25" fillId="4" borderId="0" xfId="0" applyFont="1" applyFill="1"/>
    <xf numFmtId="0" fontId="25" fillId="0" borderId="0" xfId="0" applyFont="1"/>
    <xf numFmtId="8" fontId="28" fillId="0" borderId="3" xfId="0" applyNumberFormat="1" applyFont="1" applyBorder="1" applyAlignment="1">
      <alignment horizontal="right" vertical="center"/>
    </xf>
    <xf numFmtId="4" fontId="28" fillId="2" borderId="1" xfId="0" applyNumberFormat="1" applyFont="1" applyFill="1" applyBorder="1"/>
    <xf numFmtId="4" fontId="28" fillId="2" borderId="4" xfId="0" applyNumberFormat="1" applyFont="1" applyFill="1" applyBorder="1"/>
    <xf numFmtId="7" fontId="24" fillId="0" borderId="0" xfId="0" applyNumberFormat="1" applyFont="1"/>
    <xf numFmtId="4" fontId="24" fillId="2" borderId="0" xfId="0" applyNumberFormat="1" applyFont="1" applyFill="1"/>
    <xf numFmtId="4" fontId="24" fillId="2" borderId="4" xfId="0" applyNumberFormat="1" applyFont="1" applyFill="1" applyBorder="1"/>
    <xf numFmtId="164" fontId="29" fillId="0" borderId="7" xfId="0" applyNumberFormat="1" applyFont="1" applyBorder="1"/>
    <xf numFmtId="164" fontId="29" fillId="0" borderId="5" xfId="0" applyNumberFormat="1" applyFont="1" applyBorder="1"/>
    <xf numFmtId="164" fontId="24" fillId="2" borderId="2" xfId="0" applyNumberFormat="1" applyFont="1" applyFill="1" applyBorder="1"/>
    <xf numFmtId="4" fontId="24" fillId="2" borderId="2" xfId="0" applyNumberFormat="1" applyFont="1" applyFill="1" applyBorder="1"/>
    <xf numFmtId="164" fontId="22" fillId="2" borderId="5" xfId="0" applyNumberFormat="1" applyFont="1" applyFill="1" applyBorder="1"/>
    <xf numFmtId="0" fontId="30" fillId="0" borderId="0" xfId="0" applyFont="1"/>
    <xf numFmtId="0" fontId="24" fillId="3" borderId="8" xfId="0" applyFont="1" applyFill="1" applyBorder="1" applyAlignment="1">
      <alignment horizontal="center" vertical="center" wrapText="1"/>
    </xf>
    <xf numFmtId="4" fontId="30" fillId="0" borderId="2" xfId="0" applyNumberFormat="1" applyFont="1" applyBorder="1"/>
    <xf numFmtId="164" fontId="22" fillId="2" borderId="7" xfId="0" applyNumberFormat="1" applyFont="1" applyFill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/>
    </xf>
    <xf numFmtId="0" fontId="23" fillId="0" borderId="7" xfId="0" applyFont="1" applyBorder="1" applyAlignment="1">
      <alignment horizontal="center"/>
    </xf>
  </cellXfs>
  <cellStyles count="13">
    <cellStyle name="Comma 2" xfId="2"/>
    <cellStyle name="Comma 2 2" xfId="8"/>
    <cellStyle name="Comma 2 3" xfId="11"/>
    <cellStyle name="Comma 3" xfId="5"/>
    <cellStyle name="Comma 4" xfId="6"/>
    <cellStyle name="Comma 5" xfId="9"/>
    <cellStyle name="Comma 6" xfId="12"/>
    <cellStyle name="Excel Built-in Normal" xfId="4"/>
    <cellStyle name="Millares 2" xfId="7"/>
    <cellStyle name="Millares 2 2" xfId="10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N19" sqref="N19"/>
    </sheetView>
  </sheetViews>
  <sheetFormatPr baseColWidth="10" defaultColWidth="9.140625" defaultRowHeight="15" x14ac:dyDescent="0.25"/>
  <cols>
    <col min="1" max="1" width="8.85546875" bestFit="1" customWidth="1"/>
    <col min="2" max="2" width="41" customWidth="1"/>
    <col min="3" max="3" width="11.85546875" customWidth="1"/>
    <col min="4" max="4" width="11.42578125" customWidth="1"/>
    <col min="5" max="5" width="10.42578125" customWidth="1"/>
    <col min="8" max="8" width="11.42578125" bestFit="1" customWidth="1"/>
  </cols>
  <sheetData>
    <row r="1" spans="1:9" x14ac:dyDescent="0.25">
      <c r="A1" s="204" t="s">
        <v>18</v>
      </c>
      <c r="B1" s="206" t="s">
        <v>19</v>
      </c>
      <c r="C1" s="208" t="s">
        <v>20</v>
      </c>
      <c r="D1" s="210" t="s">
        <v>21</v>
      </c>
      <c r="E1" s="210" t="s">
        <v>22</v>
      </c>
      <c r="F1" s="210" t="s">
        <v>23</v>
      </c>
    </row>
    <row r="2" spans="1:9" ht="15.75" thickBot="1" x14ac:dyDescent="0.3">
      <c r="A2" s="205"/>
      <c r="B2" s="207"/>
      <c r="C2" s="209"/>
      <c r="D2" s="211"/>
      <c r="E2" s="211"/>
      <c r="F2" s="211"/>
    </row>
    <row r="3" spans="1:9" x14ac:dyDescent="0.25">
      <c r="A3" s="1" t="s">
        <v>24</v>
      </c>
      <c r="B3" s="2" t="s">
        <v>25</v>
      </c>
      <c r="C3" s="3">
        <f>+C13</f>
        <v>573666.27333</v>
      </c>
      <c r="D3" s="181">
        <f>+D13</f>
        <v>616250.6370499999</v>
      </c>
      <c r="E3" s="139">
        <f t="shared" ref="E3:E8" si="0">C3-D3</f>
        <v>-42584.363719999907</v>
      </c>
      <c r="F3" s="4">
        <f t="shared" ref="F3:F9" si="1">E3/D3</f>
        <v>-6.9102344338095659E-2</v>
      </c>
    </row>
    <row r="4" spans="1:9" x14ac:dyDescent="0.25">
      <c r="A4" s="5" t="s">
        <v>26</v>
      </c>
      <c r="B4" s="6" t="s">
        <v>27</v>
      </c>
      <c r="C4" s="7">
        <f>+C18</f>
        <v>61482.77377</v>
      </c>
      <c r="D4" s="182">
        <f>+D18</f>
        <v>61144.753599999996</v>
      </c>
      <c r="E4" s="7">
        <f t="shared" si="0"/>
        <v>338.02017000000342</v>
      </c>
      <c r="F4" s="8">
        <f t="shared" si="1"/>
        <v>5.528195799287732E-3</v>
      </c>
    </row>
    <row r="5" spans="1:9" x14ac:dyDescent="0.25">
      <c r="A5" s="5" t="s">
        <v>28</v>
      </c>
      <c r="B5" s="6" t="s">
        <v>29</v>
      </c>
      <c r="C5" s="7">
        <f>+C23</f>
        <v>245735.92799</v>
      </c>
      <c r="D5" s="182">
        <f>+D23</f>
        <v>191251.60611999998</v>
      </c>
      <c r="E5" s="7">
        <f t="shared" si="0"/>
        <v>54484.321870000014</v>
      </c>
      <c r="F5" s="8">
        <f t="shared" si="1"/>
        <v>0.28488295066036762</v>
      </c>
    </row>
    <row r="6" spans="1:9" ht="25.5" x14ac:dyDescent="0.25">
      <c r="A6" s="5" t="s">
        <v>30</v>
      </c>
      <c r="B6" s="6" t="s">
        <v>31</v>
      </c>
      <c r="C6" s="7">
        <f>+C27</f>
        <v>202070.58366</v>
      </c>
      <c r="D6" s="182">
        <f>+D27</f>
        <v>143475.35133970002</v>
      </c>
      <c r="E6" s="7">
        <f t="shared" si="0"/>
        <v>58595.232320299983</v>
      </c>
      <c r="F6" s="8">
        <f t="shared" si="1"/>
        <v>0.40839929488352833</v>
      </c>
      <c r="I6" s="172" t="s">
        <v>250</v>
      </c>
    </row>
    <row r="7" spans="1:9" ht="25.5" x14ac:dyDescent="0.25">
      <c r="A7" s="5" t="s">
        <v>32</v>
      </c>
      <c r="B7" s="6" t="s">
        <v>33</v>
      </c>
      <c r="C7" s="7">
        <f>+C30</f>
        <v>2962.7963599999998</v>
      </c>
      <c r="D7" s="182">
        <f>+D30</f>
        <v>165.46731</v>
      </c>
      <c r="E7" s="7">
        <f t="shared" si="0"/>
        <v>2797.3290499999998</v>
      </c>
      <c r="F7" s="142">
        <f t="shared" si="1"/>
        <v>16.905629577225856</v>
      </c>
    </row>
    <row r="8" spans="1:9" ht="15.75" thickBot="1" x14ac:dyDescent="0.3">
      <c r="A8" s="9" t="s">
        <v>170</v>
      </c>
      <c r="B8" s="10" t="s">
        <v>171</v>
      </c>
      <c r="C8" s="11">
        <f>+C35</f>
        <v>31863.21</v>
      </c>
      <c r="D8" s="183">
        <f>+D35</f>
        <v>12590.31</v>
      </c>
      <c r="E8" s="11">
        <f t="shared" si="0"/>
        <v>19272.900000000001</v>
      </c>
      <c r="F8" s="142">
        <f t="shared" si="1"/>
        <v>1.5307724750224578</v>
      </c>
    </row>
    <row r="9" spans="1:9" ht="15.75" thickBot="1" x14ac:dyDescent="0.3">
      <c r="A9" s="9"/>
      <c r="B9" s="32" t="s">
        <v>34</v>
      </c>
      <c r="C9" s="12">
        <f>SUM(C3:C8)</f>
        <v>1117781.5651099999</v>
      </c>
      <c r="D9" s="12">
        <f>SUM(D3:D8)</f>
        <v>1024878.1254197001</v>
      </c>
      <c r="E9" s="151">
        <f>SUM(E3:E8)</f>
        <v>92903.439690300089</v>
      </c>
      <c r="F9" s="21">
        <f t="shared" si="1"/>
        <v>9.0648280401394069E-2</v>
      </c>
      <c r="H9" s="26" t="s">
        <v>37</v>
      </c>
      <c r="I9" s="79" t="s">
        <v>37</v>
      </c>
    </row>
    <row r="10" spans="1:9" ht="16.5" thickBot="1" x14ac:dyDescent="0.3">
      <c r="A10" s="13"/>
    </row>
    <row r="11" spans="1:9" x14ac:dyDescent="0.25">
      <c r="A11" s="198" t="s">
        <v>18</v>
      </c>
      <c r="B11" s="200" t="s">
        <v>19</v>
      </c>
      <c r="C11" s="202" t="s">
        <v>20</v>
      </c>
      <c r="D11" s="196" t="s">
        <v>21</v>
      </c>
      <c r="E11" s="196" t="s">
        <v>22</v>
      </c>
      <c r="F11" s="196" t="s">
        <v>23</v>
      </c>
    </row>
    <row r="12" spans="1:9" ht="15.75" thickBot="1" x14ac:dyDescent="0.3">
      <c r="A12" s="199"/>
      <c r="B12" s="201"/>
      <c r="C12" s="203"/>
      <c r="D12" s="197"/>
      <c r="E12" s="197"/>
      <c r="F12" s="197"/>
    </row>
    <row r="13" spans="1:9" ht="15.75" thickBot="1" x14ac:dyDescent="0.3">
      <c r="A13" s="140" t="s">
        <v>24</v>
      </c>
      <c r="B13" s="141" t="s">
        <v>189</v>
      </c>
      <c r="C13" s="101">
        <f>C14+C15+C16+C17</f>
        <v>573666.27333</v>
      </c>
      <c r="D13" s="99">
        <f>SUM(D14:D17)</f>
        <v>616250.6370499999</v>
      </c>
      <c r="E13" s="99">
        <f>SUM(E14:E17)</f>
        <v>-42584.363719999994</v>
      </c>
      <c r="F13" s="21">
        <f>E13/D13</f>
        <v>-6.9102344338095811E-2</v>
      </c>
    </row>
    <row r="14" spans="1:9" ht="25.5" x14ac:dyDescent="0.25">
      <c r="A14" s="5" t="s">
        <v>202</v>
      </c>
      <c r="B14" s="6" t="s">
        <v>172</v>
      </c>
      <c r="C14" s="80">
        <v>516166.65574000002</v>
      </c>
      <c r="D14" s="80">
        <v>577367.37650000001</v>
      </c>
      <c r="E14" s="7">
        <f>C14-D14</f>
        <v>-61200.720759999997</v>
      </c>
      <c r="F14" s="8">
        <f t="shared" ref="F14" si="2">E14/D14</f>
        <v>-0.10599961697004541</v>
      </c>
    </row>
    <row r="15" spans="1:9" ht="25.5" x14ac:dyDescent="0.25">
      <c r="A15" s="5" t="s">
        <v>203</v>
      </c>
      <c r="B15" s="6" t="s">
        <v>173</v>
      </c>
      <c r="C15" s="7">
        <v>27111.605050000002</v>
      </c>
      <c r="D15" s="7">
        <v>18112.695050000002</v>
      </c>
      <c r="E15" s="7">
        <f t="shared" ref="E15:E35" si="3">C15-D15</f>
        <v>8998.91</v>
      </c>
      <c r="F15" s="78">
        <f t="shared" ref="F15:F35" si="4">E15/D15</f>
        <v>0.49682888024993271</v>
      </c>
    </row>
    <row r="16" spans="1:9" ht="25.5" x14ac:dyDescent="0.25">
      <c r="A16" s="5" t="s">
        <v>204</v>
      </c>
      <c r="B16" s="6" t="s">
        <v>174</v>
      </c>
      <c r="C16" s="167">
        <v>21902.66922</v>
      </c>
      <c r="D16" s="7">
        <v>14112.699710000001</v>
      </c>
      <c r="E16" s="7">
        <f t="shared" si="3"/>
        <v>7789.969509999999</v>
      </c>
      <c r="F16" s="78">
        <f t="shared" si="4"/>
        <v>0.55198294231968736</v>
      </c>
    </row>
    <row r="17" spans="1:9" ht="26.25" thickBot="1" x14ac:dyDescent="0.3">
      <c r="A17" s="5" t="s">
        <v>205</v>
      </c>
      <c r="B17" s="6" t="s">
        <v>175</v>
      </c>
      <c r="C17" s="167">
        <v>8485.3433199999999</v>
      </c>
      <c r="D17" s="7">
        <v>6657.8657899999998</v>
      </c>
      <c r="E17" s="7">
        <f t="shared" si="3"/>
        <v>1827.4775300000001</v>
      </c>
      <c r="F17" s="78">
        <f t="shared" si="4"/>
        <v>0.27448398445412342</v>
      </c>
    </row>
    <row r="18" spans="1:9" ht="15.75" thickBot="1" x14ac:dyDescent="0.3">
      <c r="A18" s="140" t="s">
        <v>26</v>
      </c>
      <c r="B18" s="141" t="s">
        <v>27</v>
      </c>
      <c r="C18" s="102">
        <f>C19+C20+C21+C22</f>
        <v>61482.77377</v>
      </c>
      <c r="D18" s="98">
        <f>D19+D20+D21+D22</f>
        <v>61144.753599999996</v>
      </c>
      <c r="E18" s="98">
        <f>SUM(E19:E22)</f>
        <v>338.02017000000069</v>
      </c>
      <c r="F18" s="50">
        <f t="shared" si="4"/>
        <v>5.5281957992876878E-3</v>
      </c>
    </row>
    <row r="19" spans="1:9" ht="25.5" x14ac:dyDescent="0.25">
      <c r="A19" s="5" t="s">
        <v>206</v>
      </c>
      <c r="B19" s="6" t="s">
        <v>176</v>
      </c>
      <c r="C19" s="67">
        <v>48607.055529999998</v>
      </c>
      <c r="D19" s="7">
        <v>45587.619939999997</v>
      </c>
      <c r="E19" s="7">
        <f t="shared" si="3"/>
        <v>3019.435590000001</v>
      </c>
      <c r="F19" s="78">
        <f t="shared" si="4"/>
        <v>6.623367471199465E-2</v>
      </c>
    </row>
    <row r="20" spans="1:9" ht="25.5" x14ac:dyDescent="0.25">
      <c r="A20" s="5" t="s">
        <v>207</v>
      </c>
      <c r="B20" s="6" t="s">
        <v>177</v>
      </c>
      <c r="C20" s="67"/>
      <c r="D20" s="7">
        <v>4438.53078</v>
      </c>
      <c r="E20" s="7">
        <f t="shared" si="3"/>
        <v>-4438.53078</v>
      </c>
      <c r="F20" s="78">
        <f t="shared" si="4"/>
        <v>-1</v>
      </c>
    </row>
    <row r="21" spans="1:9" x14ac:dyDescent="0.25">
      <c r="A21" s="5" t="s">
        <v>208</v>
      </c>
      <c r="B21" s="6" t="s">
        <v>178</v>
      </c>
      <c r="C21" s="67">
        <v>12875.71824</v>
      </c>
      <c r="D21" s="7">
        <v>11118.60288</v>
      </c>
      <c r="E21" s="7">
        <f t="shared" si="3"/>
        <v>1757.1153599999998</v>
      </c>
      <c r="F21" s="78">
        <f t="shared" si="4"/>
        <v>0.15803382663847779</v>
      </c>
    </row>
    <row r="22" spans="1:9" ht="26.25" thickBot="1" x14ac:dyDescent="0.3">
      <c r="A22" s="5" t="s">
        <v>209</v>
      </c>
      <c r="B22" s="6" t="s">
        <v>188</v>
      </c>
      <c r="C22" s="67"/>
      <c r="D22" s="7">
        <v>0</v>
      </c>
      <c r="E22" s="7">
        <f t="shared" si="3"/>
        <v>0</v>
      </c>
      <c r="F22" s="78" t="e">
        <f t="shared" si="4"/>
        <v>#DIV/0!</v>
      </c>
    </row>
    <row r="23" spans="1:9" ht="15.75" thickBot="1" x14ac:dyDescent="0.3">
      <c r="A23" s="140" t="s">
        <v>28</v>
      </c>
      <c r="B23" s="141" t="s">
        <v>29</v>
      </c>
      <c r="C23" s="102">
        <f>C24+C25+C26</f>
        <v>245735.92799</v>
      </c>
      <c r="D23" s="98">
        <f>D24+D25+D26</f>
        <v>191251.60611999998</v>
      </c>
      <c r="E23" s="98">
        <f>SUM(E24:E26)</f>
        <v>54484.32187</v>
      </c>
      <c r="F23" s="50">
        <f t="shared" si="4"/>
        <v>0.28488295066036751</v>
      </c>
    </row>
    <row r="24" spans="1:9" ht="25.5" x14ac:dyDescent="0.25">
      <c r="A24" s="5" t="s">
        <v>210</v>
      </c>
      <c r="B24" s="6" t="s">
        <v>179</v>
      </c>
      <c r="C24" s="67">
        <v>126295.02945999999</v>
      </c>
      <c r="D24" s="67">
        <v>93803.081449999998</v>
      </c>
      <c r="E24" s="7">
        <f t="shared" si="3"/>
        <v>32491.948009999993</v>
      </c>
      <c r="F24" s="78">
        <f t="shared" si="4"/>
        <v>0.34638465504269417</v>
      </c>
      <c r="H24" s="79" t="s">
        <v>37</v>
      </c>
      <c r="I24" s="172" t="s">
        <v>250</v>
      </c>
    </row>
    <row r="25" spans="1:9" ht="25.5" x14ac:dyDescent="0.25">
      <c r="A25" s="5" t="s">
        <v>211</v>
      </c>
      <c r="B25" s="6" t="s">
        <v>180</v>
      </c>
      <c r="C25" s="67">
        <v>54770.116840000002</v>
      </c>
      <c r="D25" s="67">
        <v>35241.183159999993</v>
      </c>
      <c r="E25" s="7">
        <f t="shared" si="3"/>
        <v>19528.933680000009</v>
      </c>
      <c r="F25" s="78">
        <f t="shared" si="4"/>
        <v>0.55415090893333141</v>
      </c>
    </row>
    <row r="26" spans="1:9" ht="26.25" thickBot="1" x14ac:dyDescent="0.3">
      <c r="A26" s="5" t="s">
        <v>212</v>
      </c>
      <c r="B26" s="6" t="s">
        <v>181</v>
      </c>
      <c r="C26" s="67">
        <v>64670.781689999996</v>
      </c>
      <c r="D26" s="67">
        <v>62207.341509999998</v>
      </c>
      <c r="E26" s="7">
        <f t="shared" si="3"/>
        <v>2463.4401799999978</v>
      </c>
      <c r="F26" s="78">
        <f t="shared" si="4"/>
        <v>3.9600473516522051E-2</v>
      </c>
      <c r="H26" s="79" t="s">
        <v>37</v>
      </c>
    </row>
    <row r="27" spans="1:9" ht="26.25" thickBot="1" x14ac:dyDescent="0.3">
      <c r="A27" s="140" t="s">
        <v>30</v>
      </c>
      <c r="B27" s="141" t="s">
        <v>31</v>
      </c>
      <c r="C27" s="102">
        <f>C28+C29</f>
        <v>202070.58366</v>
      </c>
      <c r="D27" s="98">
        <f>D28+D29</f>
        <v>143475.35133970002</v>
      </c>
      <c r="E27" s="98">
        <f>E28+E29</f>
        <v>58595.232320299998</v>
      </c>
      <c r="F27" s="50">
        <f t="shared" si="4"/>
        <v>0.40839929488352844</v>
      </c>
    </row>
    <row r="28" spans="1:9" ht="25.5" x14ac:dyDescent="0.25">
      <c r="A28" s="5" t="s">
        <v>213</v>
      </c>
      <c r="B28" s="6" t="s">
        <v>182</v>
      </c>
      <c r="C28" s="67">
        <v>201921.24916000001</v>
      </c>
      <c r="D28" s="7">
        <v>143467.01124970001</v>
      </c>
      <c r="E28" s="7">
        <f t="shared" si="3"/>
        <v>58454.237910299998</v>
      </c>
      <c r="F28" s="78">
        <f t="shared" si="4"/>
        <v>0.40744027077111239</v>
      </c>
      <c r="H28" t="s">
        <v>37</v>
      </c>
    </row>
    <row r="29" spans="1:9" ht="26.25" thickBot="1" x14ac:dyDescent="0.3">
      <c r="A29" s="5" t="s">
        <v>214</v>
      </c>
      <c r="B29" s="6" t="s">
        <v>183</v>
      </c>
      <c r="C29" s="67">
        <v>149.33449999999999</v>
      </c>
      <c r="D29" s="7">
        <v>8.34009</v>
      </c>
      <c r="E29" s="7">
        <f t="shared" si="3"/>
        <v>140.99440999999999</v>
      </c>
      <c r="F29" s="78">
        <f t="shared" si="4"/>
        <v>16.905622121583818</v>
      </c>
    </row>
    <row r="30" spans="1:9" ht="26.25" thickBot="1" x14ac:dyDescent="0.3">
      <c r="A30" s="140" t="s">
        <v>32</v>
      </c>
      <c r="B30" s="141" t="s">
        <v>33</v>
      </c>
      <c r="C30" s="102">
        <f>C31+C32+C33</f>
        <v>2962.7963599999998</v>
      </c>
      <c r="D30" s="98">
        <f>D31+D32+D33</f>
        <v>165.46731</v>
      </c>
      <c r="E30" s="98">
        <f>E31+E32+E33</f>
        <v>2797.3290500000003</v>
      </c>
      <c r="F30" s="50">
        <f t="shared" si="4"/>
        <v>16.905629577225859</v>
      </c>
    </row>
    <row r="31" spans="1:9" ht="25.5" x14ac:dyDescent="0.25">
      <c r="A31" s="5" t="s">
        <v>215</v>
      </c>
      <c r="B31" s="6" t="s">
        <v>184</v>
      </c>
      <c r="C31" s="67">
        <v>1618.78593</v>
      </c>
      <c r="D31" s="7">
        <v>90.406539999999993</v>
      </c>
      <c r="E31" s="7">
        <f t="shared" si="3"/>
        <v>1528.3793900000001</v>
      </c>
      <c r="F31" s="78">
        <f t="shared" si="4"/>
        <v>16.90562861934546</v>
      </c>
    </row>
    <row r="32" spans="1:9" ht="25.5" x14ac:dyDescent="0.25">
      <c r="A32" s="5" t="s">
        <v>216</v>
      </c>
      <c r="B32" s="6" t="s">
        <v>185</v>
      </c>
      <c r="C32" s="67">
        <v>896.00695999999994</v>
      </c>
      <c r="D32" s="7">
        <v>50.040519999999994</v>
      </c>
      <c r="E32" s="7">
        <f t="shared" si="3"/>
        <v>845.96643999999992</v>
      </c>
      <c r="F32" s="78">
        <f t="shared" si="4"/>
        <v>16.905628478680878</v>
      </c>
    </row>
    <row r="33" spans="1:6" ht="26.25" thickBot="1" x14ac:dyDescent="0.3">
      <c r="A33" s="5" t="s">
        <v>217</v>
      </c>
      <c r="B33" s="6" t="s">
        <v>186</v>
      </c>
      <c r="C33" s="67">
        <v>448.00346999999999</v>
      </c>
      <c r="D33" s="7">
        <v>25.020250000000001</v>
      </c>
      <c r="E33" s="7">
        <f t="shared" si="3"/>
        <v>422.98322000000002</v>
      </c>
      <c r="F33" s="78">
        <f t="shared" si="4"/>
        <v>16.905635235459279</v>
      </c>
    </row>
    <row r="34" spans="1:6" ht="15.75" thickBot="1" x14ac:dyDescent="0.3">
      <c r="A34" s="140" t="s">
        <v>170</v>
      </c>
      <c r="B34" s="141" t="s">
        <v>171</v>
      </c>
      <c r="C34" s="102">
        <f>C35</f>
        <v>31863.21</v>
      </c>
      <c r="D34" s="98">
        <f>D35</f>
        <v>12590.31</v>
      </c>
      <c r="E34" s="98">
        <f>E35</f>
        <v>19272.900000000001</v>
      </c>
      <c r="F34" s="50">
        <f t="shared" si="4"/>
        <v>1.5307724750224578</v>
      </c>
    </row>
    <row r="35" spans="1:6" ht="26.25" thickBot="1" x14ac:dyDescent="0.3">
      <c r="A35" s="9" t="s">
        <v>218</v>
      </c>
      <c r="B35" s="10" t="s">
        <v>187</v>
      </c>
      <c r="C35" s="11">
        <v>31863.21</v>
      </c>
      <c r="D35" s="11">
        <v>12590.31</v>
      </c>
      <c r="E35" s="11">
        <f t="shared" si="3"/>
        <v>19272.900000000001</v>
      </c>
      <c r="F35" s="69">
        <f t="shared" si="4"/>
        <v>1.5307724750224578</v>
      </c>
    </row>
    <row r="36" spans="1:6" ht="17.25" thickBot="1" x14ac:dyDescent="0.3">
      <c r="A36" s="77"/>
      <c r="B36" s="75" t="s">
        <v>34</v>
      </c>
      <c r="C36" s="76">
        <f>C13+C18+C23+C27+C30+C34</f>
        <v>1117781.5651099999</v>
      </c>
      <c r="D36" s="12">
        <f>D13+D18+D23+D27+D30+D34</f>
        <v>1024878.1254197001</v>
      </c>
      <c r="E36" s="151">
        <f>E34+E30+E27+E23+E18+E13</f>
        <v>92903.439690300031</v>
      </c>
      <c r="F36" s="21">
        <f>E36/D36</f>
        <v>9.0648280401394013E-2</v>
      </c>
    </row>
  </sheetData>
  <protectedRanges>
    <protectedRange sqref="C35" name="Rango1_3"/>
    <protectedRange sqref="C16" name="Rango1_2"/>
    <protectedRange sqref="C17" name="Rango1_4"/>
  </protectedRanges>
  <mergeCells count="12">
    <mergeCell ref="A1:A2"/>
    <mergeCell ref="B1:B2"/>
    <mergeCell ref="C1:C2"/>
    <mergeCell ref="D1:D2"/>
    <mergeCell ref="F1:F2"/>
    <mergeCell ref="E1:E2"/>
    <mergeCell ref="F11:F12"/>
    <mergeCell ref="A11:A12"/>
    <mergeCell ref="B11:B12"/>
    <mergeCell ref="C11:C12"/>
    <mergeCell ref="D11:D12"/>
    <mergeCell ref="E11:E12"/>
  </mergeCells>
  <pageMargins left="0.7" right="0.7" top="0.75" bottom="0.75" header="0.3" footer="0.3"/>
  <pageSetup orientation="portrait" r:id="rId1"/>
  <ignoredErrors>
    <ignoredError sqref="E18 E23 E27 E30 E34" formula="1"/>
    <ignoredError sqref="F34:F35 F20 F7:F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4"/>
  <sheetViews>
    <sheetView topLeftCell="A16" workbookViewId="0">
      <selection activeCell="C57" sqref="C57"/>
    </sheetView>
  </sheetViews>
  <sheetFormatPr baseColWidth="10" defaultColWidth="9.140625" defaultRowHeight="15" x14ac:dyDescent="0.25"/>
  <cols>
    <col min="1" max="1" width="1.7109375" customWidth="1"/>
    <col min="2" max="2" width="10.7109375" customWidth="1"/>
    <col min="3" max="3" width="28.85546875" customWidth="1"/>
    <col min="4" max="4" width="12.28515625" bestFit="1" customWidth="1"/>
    <col min="5" max="5" width="18" bestFit="1" customWidth="1"/>
    <col min="6" max="6" width="14.5703125" customWidth="1"/>
    <col min="7" max="7" width="8.42578125" customWidth="1"/>
    <col min="9" max="9" width="10.85546875" bestFit="1" customWidth="1"/>
  </cols>
  <sheetData>
    <row r="1" spans="2:9" ht="15.75" thickBot="1" x14ac:dyDescent="0.3"/>
    <row r="2" spans="2:9" x14ac:dyDescent="0.25">
      <c r="B2" s="198" t="s">
        <v>18</v>
      </c>
      <c r="C2" s="200" t="s">
        <v>19</v>
      </c>
      <c r="D2" s="202" t="s">
        <v>20</v>
      </c>
      <c r="E2" s="196" t="s">
        <v>21</v>
      </c>
      <c r="F2" s="196" t="s">
        <v>22</v>
      </c>
      <c r="G2" s="196" t="s">
        <v>23</v>
      </c>
    </row>
    <row r="3" spans="2:9" ht="15.75" thickBot="1" x14ac:dyDescent="0.3">
      <c r="B3" s="199"/>
      <c r="C3" s="201"/>
      <c r="D3" s="217"/>
      <c r="E3" s="216"/>
      <c r="F3" s="216"/>
      <c r="G3" s="216"/>
    </row>
    <row r="4" spans="2:9" x14ac:dyDescent="0.25">
      <c r="B4" s="81" t="s">
        <v>96</v>
      </c>
      <c r="C4" s="30" t="s">
        <v>95</v>
      </c>
      <c r="D4" s="3">
        <f>+D18</f>
        <v>82912.638630000001</v>
      </c>
      <c r="E4" s="173">
        <f>+E18</f>
        <v>140330.51717000001</v>
      </c>
      <c r="F4" s="148">
        <f>D4-E4</f>
        <v>-57417.878540000005</v>
      </c>
      <c r="G4" s="4">
        <f t="shared" ref="G4:G9" si="0">F4/E4</f>
        <v>-0.4091617397122716</v>
      </c>
    </row>
    <row r="5" spans="2:9" x14ac:dyDescent="0.25">
      <c r="B5" s="82" t="s">
        <v>90</v>
      </c>
      <c r="C5" s="7" t="s">
        <v>89</v>
      </c>
      <c r="D5" s="7">
        <f>+D22</f>
        <v>138942.17539000002</v>
      </c>
      <c r="E5" s="174">
        <f>+E22</f>
        <v>125513.86615000002</v>
      </c>
      <c r="F5" s="7">
        <f t="shared" ref="F5:F12" si="1">D5-E5</f>
        <v>13428.309240000002</v>
      </c>
      <c r="G5" s="8">
        <f t="shared" si="0"/>
        <v>0.10698665933811649</v>
      </c>
    </row>
    <row r="6" spans="2:9" x14ac:dyDescent="0.25">
      <c r="B6" s="82" t="s">
        <v>80</v>
      </c>
      <c r="C6" s="28" t="s">
        <v>79</v>
      </c>
      <c r="D6" s="7">
        <f>+D27</f>
        <v>21537.23069</v>
      </c>
      <c r="E6" s="174">
        <f>+E27</f>
        <v>28563.731110000001</v>
      </c>
      <c r="F6" s="7">
        <f t="shared" si="1"/>
        <v>-7026.5004200000003</v>
      </c>
      <c r="G6" s="8">
        <f t="shared" si="0"/>
        <v>-0.24599378816936357</v>
      </c>
    </row>
    <row r="7" spans="2:9" x14ac:dyDescent="0.25">
      <c r="B7" s="82" t="s">
        <v>70</v>
      </c>
      <c r="C7" s="28" t="s">
        <v>69</v>
      </c>
      <c r="D7" s="7">
        <f>+D33</f>
        <v>106112.81413</v>
      </c>
      <c r="E7" s="174">
        <f>+E33</f>
        <v>108652.01325999999</v>
      </c>
      <c r="F7" s="7">
        <f t="shared" si="1"/>
        <v>-2539.1991299999936</v>
      </c>
      <c r="G7" s="8">
        <f t="shared" si="0"/>
        <v>-2.337001454288555E-2</v>
      </c>
    </row>
    <row r="8" spans="2:9" x14ac:dyDescent="0.25">
      <c r="B8" s="82" t="s">
        <v>58</v>
      </c>
      <c r="C8" s="28" t="s">
        <v>57</v>
      </c>
      <c r="D8" s="7">
        <f>+D39</f>
        <v>4241.3356900000008</v>
      </c>
      <c r="E8" s="174">
        <f>+E39</f>
        <v>4845.9235099999996</v>
      </c>
      <c r="F8" s="7">
        <f t="shared" si="1"/>
        <v>-604.58781999999883</v>
      </c>
      <c r="G8" s="8">
        <f t="shared" si="0"/>
        <v>-0.12476214673062366</v>
      </c>
    </row>
    <row r="9" spans="2:9" ht="25.5" x14ac:dyDescent="0.25">
      <c r="B9" s="82" t="s">
        <v>52</v>
      </c>
      <c r="C9" s="28" t="s">
        <v>51</v>
      </c>
      <c r="D9" s="7">
        <f>+D42</f>
        <v>44916.865180000001</v>
      </c>
      <c r="E9" s="174">
        <v>41813.847270000006</v>
      </c>
      <c r="F9" s="7">
        <f t="shared" si="1"/>
        <v>3103.017909999995</v>
      </c>
      <c r="G9" s="8">
        <f t="shared" si="0"/>
        <v>7.4210294258818504E-2</v>
      </c>
      <c r="I9" s="172" t="s">
        <v>250</v>
      </c>
    </row>
    <row r="10" spans="2:9" x14ac:dyDescent="0.25">
      <c r="B10" s="82" t="s">
        <v>49</v>
      </c>
      <c r="C10" s="28" t="s">
        <v>48</v>
      </c>
      <c r="D10" s="7">
        <f>+D46</f>
        <v>10860</v>
      </c>
      <c r="E10" s="174">
        <f>+E46</f>
        <v>0</v>
      </c>
      <c r="F10" s="7">
        <f t="shared" si="1"/>
        <v>10860</v>
      </c>
      <c r="G10" s="8" t="e">
        <f>F10/E10</f>
        <v>#DIV/0!</v>
      </c>
    </row>
    <row r="11" spans="2:9" x14ac:dyDescent="0.25">
      <c r="B11" s="82" t="s">
        <v>47</v>
      </c>
      <c r="C11" s="28" t="s">
        <v>46</v>
      </c>
      <c r="D11" s="7">
        <f>+D49</f>
        <v>1639624.4623099999</v>
      </c>
      <c r="E11" s="174">
        <f>+E49</f>
        <v>2275042.0501799998</v>
      </c>
      <c r="F11" s="7">
        <f t="shared" si="1"/>
        <v>-635417.58786999993</v>
      </c>
      <c r="G11" s="8">
        <f>F11/E11</f>
        <v>-0.27929927177377933</v>
      </c>
      <c r="I11" s="83"/>
    </row>
    <row r="12" spans="2:9" ht="15.75" thickBot="1" x14ac:dyDescent="0.3">
      <c r="B12" s="82" t="s">
        <v>38</v>
      </c>
      <c r="C12" s="28" t="s">
        <v>35</v>
      </c>
      <c r="D12" s="7"/>
      <c r="E12" s="174">
        <f>+E56</f>
        <v>150</v>
      </c>
      <c r="F12" s="7">
        <f t="shared" si="1"/>
        <v>-150</v>
      </c>
      <c r="G12" s="17">
        <f>F12/E12</f>
        <v>-1</v>
      </c>
    </row>
    <row r="13" spans="2:9" ht="17.25" thickBot="1" x14ac:dyDescent="0.3">
      <c r="B13" s="143"/>
      <c r="C13" s="75" t="s">
        <v>34</v>
      </c>
      <c r="D13" s="27">
        <f>SUM(D4:D12)</f>
        <v>2049147.5220199998</v>
      </c>
      <c r="E13" s="27">
        <f>SUM(E4:E12)</f>
        <v>2724911.9486499997</v>
      </c>
      <c r="F13" s="145">
        <f>SUM(F4:F12)</f>
        <v>-675764.42662999989</v>
      </c>
      <c r="G13" s="144">
        <f>F13/E13</f>
        <v>-0.24799495887006301</v>
      </c>
    </row>
    <row r="14" spans="2:9" ht="15.75" x14ac:dyDescent="0.25">
      <c r="D14" s="26" t="s">
        <v>37</v>
      </c>
      <c r="F14" s="153" t="s">
        <v>37</v>
      </c>
    </row>
    <row r="15" spans="2:9" ht="15.75" thickBot="1" x14ac:dyDescent="0.3">
      <c r="D15" s="152"/>
      <c r="F15" s="154" t="s">
        <v>37</v>
      </c>
    </row>
    <row r="16" spans="2:9" x14ac:dyDescent="0.25">
      <c r="B16" s="204" t="s">
        <v>18</v>
      </c>
      <c r="C16" s="206" t="s">
        <v>19</v>
      </c>
      <c r="D16" s="208" t="s">
        <v>20</v>
      </c>
      <c r="E16" s="210" t="s">
        <v>21</v>
      </c>
      <c r="F16" s="210" t="s">
        <v>22</v>
      </c>
      <c r="G16" s="210" t="s">
        <v>23</v>
      </c>
    </row>
    <row r="17" spans="2:9" ht="15.75" thickBot="1" x14ac:dyDescent="0.3">
      <c r="B17" s="212"/>
      <c r="C17" s="213"/>
      <c r="D17" s="214"/>
      <c r="E17" s="215"/>
      <c r="F17" s="211"/>
      <c r="G17" s="211"/>
    </row>
    <row r="18" spans="2:9" ht="15.75" thickBot="1" x14ac:dyDescent="0.3">
      <c r="B18" s="103" t="s">
        <v>96</v>
      </c>
      <c r="C18" s="110" t="s">
        <v>95</v>
      </c>
      <c r="D18" s="104">
        <f>SUM(D19:D21)</f>
        <v>82912.638630000001</v>
      </c>
      <c r="E18" s="15">
        <f>SUM(E19:E21)</f>
        <v>140330.51717000001</v>
      </c>
      <c r="F18" s="147">
        <f>SUM(F19:F21)</f>
        <v>-57417.878540000012</v>
      </c>
      <c r="G18" s="21">
        <f>F18/E18</f>
        <v>-0.40916173971227165</v>
      </c>
      <c r="I18" s="79"/>
    </row>
    <row r="19" spans="2:9" x14ac:dyDescent="0.25">
      <c r="B19" s="23" t="s">
        <v>94</v>
      </c>
      <c r="C19" s="111" t="s">
        <v>93</v>
      </c>
      <c r="D19" s="105">
        <v>10800</v>
      </c>
      <c r="E19" s="18">
        <v>10800</v>
      </c>
      <c r="F19" s="18">
        <f>D19-E19</f>
        <v>0</v>
      </c>
      <c r="G19" s="8">
        <v>0</v>
      </c>
    </row>
    <row r="20" spans="2:9" ht="26.25" x14ac:dyDescent="0.25">
      <c r="B20" s="23" t="s">
        <v>92</v>
      </c>
      <c r="C20" s="117" t="s">
        <v>91</v>
      </c>
      <c r="D20" s="167">
        <v>70424.440799999997</v>
      </c>
      <c r="E20" s="18">
        <v>129530.51717000001</v>
      </c>
      <c r="F20" s="18">
        <f>D20-E20</f>
        <v>-59106.07637000001</v>
      </c>
      <c r="G20" s="8">
        <f>F20/E20</f>
        <v>-0.45631004693996008</v>
      </c>
    </row>
    <row r="21" spans="2:9" ht="27" thickBot="1" x14ac:dyDescent="0.3">
      <c r="B21" s="23" t="s">
        <v>240</v>
      </c>
      <c r="C21" s="117" t="s">
        <v>241</v>
      </c>
      <c r="D21" s="105">
        <v>1688.1978300000001</v>
      </c>
      <c r="E21" s="18">
        <v>0</v>
      </c>
      <c r="F21" s="18">
        <f>D21-E21</f>
        <v>1688.1978300000001</v>
      </c>
      <c r="G21" s="8" t="e">
        <f>F21/E21</f>
        <v>#DIV/0!</v>
      </c>
    </row>
    <row r="22" spans="2:9" ht="15.75" thickBot="1" x14ac:dyDescent="0.3">
      <c r="B22" s="116" t="s">
        <v>90</v>
      </c>
      <c r="C22" s="112" t="s">
        <v>89</v>
      </c>
      <c r="D22" s="104">
        <f>SUM(D23:D26)</f>
        <v>138942.17539000002</v>
      </c>
      <c r="E22" s="15">
        <f>SUM(E23:E26)</f>
        <v>125513.86615000002</v>
      </c>
      <c r="F22" s="24">
        <f>SUM(F23:F26)</f>
        <v>13428.309239999999</v>
      </c>
      <c r="G22" s="21">
        <v>-4.8394536090303114E-2</v>
      </c>
    </row>
    <row r="23" spans="2:9" x14ac:dyDescent="0.25">
      <c r="B23" s="23" t="s">
        <v>88</v>
      </c>
      <c r="C23" s="111" t="s">
        <v>87</v>
      </c>
      <c r="D23" s="105">
        <v>8614.6720000000005</v>
      </c>
      <c r="E23" s="18">
        <v>8304.1970000000001</v>
      </c>
      <c r="F23" s="18">
        <f>D23-E23</f>
        <v>310.47500000000036</v>
      </c>
      <c r="G23" s="8">
        <f t="shared" ref="G23:G33" si="2">F23/E23</f>
        <v>3.7387720931957705E-2</v>
      </c>
    </row>
    <row r="24" spans="2:9" x14ac:dyDescent="0.25">
      <c r="B24" s="23" t="s">
        <v>86</v>
      </c>
      <c r="C24" s="111" t="s">
        <v>85</v>
      </c>
      <c r="D24" s="105">
        <v>15541.285</v>
      </c>
      <c r="E24" s="18">
        <v>14197.18</v>
      </c>
      <c r="F24" s="18">
        <f>D24-E24</f>
        <v>1344.1049999999996</v>
      </c>
      <c r="G24" s="8">
        <f t="shared" si="2"/>
        <v>9.4674083162994305E-2</v>
      </c>
    </row>
    <row r="25" spans="2:9" x14ac:dyDescent="0.25">
      <c r="B25" s="23" t="s">
        <v>84</v>
      </c>
      <c r="C25" s="111" t="s">
        <v>83</v>
      </c>
      <c r="D25" s="105">
        <v>2618.2674900000002</v>
      </c>
      <c r="E25" s="18">
        <v>3037.07375</v>
      </c>
      <c r="F25" s="18">
        <f>D25-E25</f>
        <v>-418.80625999999984</v>
      </c>
      <c r="G25" s="8">
        <f t="shared" si="2"/>
        <v>-0.1378979552274619</v>
      </c>
    </row>
    <row r="26" spans="2:9" ht="15.75" thickBot="1" x14ac:dyDescent="0.3">
      <c r="B26" s="23" t="s">
        <v>82</v>
      </c>
      <c r="C26" s="111" t="s">
        <v>81</v>
      </c>
      <c r="D26" s="105">
        <v>112167.95090000001</v>
      </c>
      <c r="E26" s="18">
        <v>99975.415400000013</v>
      </c>
      <c r="F26" s="18">
        <f>D26-E26</f>
        <v>12192.535499999998</v>
      </c>
      <c r="G26" s="8">
        <f t="shared" si="2"/>
        <v>0.12195533723183706</v>
      </c>
    </row>
    <row r="27" spans="2:9" ht="15.75" thickBot="1" x14ac:dyDescent="0.3">
      <c r="B27" s="116" t="s">
        <v>80</v>
      </c>
      <c r="C27" s="113" t="s">
        <v>79</v>
      </c>
      <c r="D27" s="104">
        <f>SUM(D28:D32)</f>
        <v>21537.23069</v>
      </c>
      <c r="E27" s="15">
        <f>SUM(E28:E32)</f>
        <v>28563.731110000001</v>
      </c>
      <c r="F27" s="24">
        <f>SUM(F28:F32)</f>
        <v>-7026.5004199999976</v>
      </c>
      <c r="G27" s="21">
        <f t="shared" si="2"/>
        <v>-0.24599378816936349</v>
      </c>
    </row>
    <row r="28" spans="2:9" x14ac:dyDescent="0.25">
      <c r="B28" s="23" t="s">
        <v>78</v>
      </c>
      <c r="C28" s="111" t="s">
        <v>77</v>
      </c>
      <c r="D28" s="105">
        <v>477.99599999999998</v>
      </c>
      <c r="E28" s="18">
        <v>1607.962</v>
      </c>
      <c r="F28" s="18">
        <f>D28-E28</f>
        <v>-1129.9659999999999</v>
      </c>
      <c r="G28" s="8">
        <f t="shared" si="2"/>
        <v>-0.7027317809749235</v>
      </c>
    </row>
    <row r="29" spans="2:9" x14ac:dyDescent="0.25">
      <c r="B29" s="23" t="s">
        <v>190</v>
      </c>
      <c r="C29" s="111" t="s">
        <v>191</v>
      </c>
      <c r="D29" s="105"/>
      <c r="E29" s="18">
        <v>0</v>
      </c>
      <c r="F29" s="18">
        <f>D29-E29</f>
        <v>0</v>
      </c>
      <c r="G29" s="8" t="e">
        <f t="shared" si="2"/>
        <v>#DIV/0!</v>
      </c>
    </row>
    <row r="30" spans="2:9" x14ac:dyDescent="0.25">
      <c r="B30" s="23" t="s">
        <v>76</v>
      </c>
      <c r="C30" s="111" t="s">
        <v>75</v>
      </c>
      <c r="D30" s="105">
        <v>210</v>
      </c>
      <c r="E30" s="18">
        <v>942</v>
      </c>
      <c r="F30" s="18">
        <f>D30-E30</f>
        <v>-732</v>
      </c>
      <c r="G30" s="8">
        <f t="shared" si="2"/>
        <v>-0.77707006369426757</v>
      </c>
    </row>
    <row r="31" spans="2:9" ht="26.25" x14ac:dyDescent="0.25">
      <c r="B31" s="23" t="s">
        <v>74</v>
      </c>
      <c r="C31" s="117" t="s">
        <v>73</v>
      </c>
      <c r="D31" s="18">
        <v>20648.474690000003</v>
      </c>
      <c r="E31" s="18">
        <v>25940.56911</v>
      </c>
      <c r="F31" s="18">
        <f>D31-E31</f>
        <v>-5292.0944199999976</v>
      </c>
      <c r="G31" s="8">
        <f t="shared" si="2"/>
        <v>-0.20400841622090371</v>
      </c>
    </row>
    <row r="32" spans="2:9" ht="27" thickBot="1" x14ac:dyDescent="0.3">
      <c r="B32" s="23" t="s">
        <v>72</v>
      </c>
      <c r="C32" s="117" t="s">
        <v>71</v>
      </c>
      <c r="D32" s="18">
        <v>200.76</v>
      </c>
      <c r="E32" s="18">
        <v>73.2</v>
      </c>
      <c r="F32" s="18">
        <f>D32-E32</f>
        <v>127.55999999999999</v>
      </c>
      <c r="G32" s="8">
        <f t="shared" si="2"/>
        <v>1.742622950819672</v>
      </c>
    </row>
    <row r="33" spans="2:9" ht="15.75" thickBot="1" x14ac:dyDescent="0.3">
      <c r="B33" s="116" t="s">
        <v>70</v>
      </c>
      <c r="C33" s="113" t="s">
        <v>69</v>
      </c>
      <c r="D33" s="104">
        <f>SUM(D34:D38)</f>
        <v>106112.81413</v>
      </c>
      <c r="E33" s="15">
        <f>SUM(E34:E38)</f>
        <v>108652.01325999999</v>
      </c>
      <c r="F33" s="24">
        <f>SUM(F34:F38)</f>
        <v>-2539.1991299999954</v>
      </c>
      <c r="G33" s="21">
        <f t="shared" si="2"/>
        <v>-2.3370014542885568E-2</v>
      </c>
    </row>
    <row r="34" spans="2:9" x14ac:dyDescent="0.25">
      <c r="B34" s="25" t="s">
        <v>68</v>
      </c>
      <c r="C34" s="111" t="s">
        <v>67</v>
      </c>
      <c r="D34" s="105"/>
      <c r="E34" s="18">
        <v>0</v>
      </c>
      <c r="F34" s="18">
        <f>D34-E34</f>
        <v>0</v>
      </c>
      <c r="G34" s="8" t="e">
        <f t="shared" ref="G34:G38" si="3">F34/E34</f>
        <v>#DIV/0!</v>
      </c>
    </row>
    <row r="35" spans="2:9" x14ac:dyDescent="0.25">
      <c r="B35" s="23" t="s">
        <v>66</v>
      </c>
      <c r="C35" s="111" t="s">
        <v>65</v>
      </c>
      <c r="D35" s="105">
        <v>23203.999</v>
      </c>
      <c r="E35" s="18">
        <v>46476.273999999998</v>
      </c>
      <c r="F35" s="18">
        <f>D35-E35</f>
        <v>-23272.274999999998</v>
      </c>
      <c r="G35" s="8">
        <f t="shared" si="3"/>
        <v>-0.50073452531930596</v>
      </c>
    </row>
    <row r="36" spans="2:9" ht="26.25" x14ac:dyDescent="0.25">
      <c r="B36" s="23" t="s">
        <v>64</v>
      </c>
      <c r="C36" s="117" t="s">
        <v>63</v>
      </c>
      <c r="D36" s="105">
        <v>14178.5</v>
      </c>
      <c r="E36" s="18">
        <v>12487.25</v>
      </c>
      <c r="F36" s="18">
        <f>D36-E36</f>
        <v>1691.25</v>
      </c>
      <c r="G36" s="8">
        <f t="shared" si="3"/>
        <v>0.13543814690984804</v>
      </c>
    </row>
    <row r="37" spans="2:9" x14ac:dyDescent="0.25">
      <c r="B37" s="23" t="s">
        <v>62</v>
      </c>
      <c r="C37" s="111" t="s">
        <v>61</v>
      </c>
      <c r="D37" s="105">
        <v>54623.155570000003</v>
      </c>
      <c r="E37" s="18">
        <v>44198.809600000001</v>
      </c>
      <c r="F37" s="18">
        <f>D37-E37</f>
        <v>10424.345970000002</v>
      </c>
      <c r="G37" s="8">
        <f t="shared" si="3"/>
        <v>0.23585128342461065</v>
      </c>
    </row>
    <row r="38" spans="2:9" ht="15.75" thickBot="1" x14ac:dyDescent="0.3">
      <c r="B38" s="23" t="s">
        <v>60</v>
      </c>
      <c r="C38" s="111" t="s">
        <v>59</v>
      </c>
      <c r="D38" s="105">
        <v>14107.15956</v>
      </c>
      <c r="E38" s="18">
        <v>5489.6796599999998</v>
      </c>
      <c r="F38" s="18">
        <f>D38-E38</f>
        <v>8617.4799000000003</v>
      </c>
      <c r="G38" s="8">
        <f t="shared" si="3"/>
        <v>1.5697600650162529</v>
      </c>
    </row>
    <row r="39" spans="2:9" ht="15.75" thickBot="1" x14ac:dyDescent="0.3">
      <c r="B39" s="116" t="s">
        <v>58</v>
      </c>
      <c r="C39" s="113" t="s">
        <v>57</v>
      </c>
      <c r="D39" s="106">
        <f>SUM(D40:D41)</f>
        <v>4241.3356900000008</v>
      </c>
      <c r="E39" s="24">
        <f>SUM(E40:E41)</f>
        <v>4845.9235099999996</v>
      </c>
      <c r="F39" s="24">
        <f>SUM(F40:F41)</f>
        <v>-604.58781999999906</v>
      </c>
      <c r="G39" s="21">
        <f>F39/E39</f>
        <v>-0.12476214673062372</v>
      </c>
      <c r="I39" t="s">
        <v>37</v>
      </c>
    </row>
    <row r="40" spans="2:9" x14ac:dyDescent="0.25">
      <c r="B40" s="23" t="s">
        <v>56</v>
      </c>
      <c r="C40" s="111" t="s">
        <v>55</v>
      </c>
      <c r="D40" s="105">
        <v>42.795000000000002</v>
      </c>
      <c r="E40" s="18">
        <v>35.409999999999997</v>
      </c>
      <c r="F40" s="18">
        <f>D40-E40</f>
        <v>7.3850000000000051</v>
      </c>
      <c r="G40" s="8">
        <f>F40/E40</f>
        <v>0.20855690482914446</v>
      </c>
    </row>
    <row r="41" spans="2:9" ht="15.75" thickBot="1" x14ac:dyDescent="0.3">
      <c r="B41" s="23" t="s">
        <v>54</v>
      </c>
      <c r="C41" s="111" t="s">
        <v>53</v>
      </c>
      <c r="D41" s="105">
        <v>4198.5406900000007</v>
      </c>
      <c r="E41" s="18">
        <v>4810.5135099999998</v>
      </c>
      <c r="F41" s="18">
        <f>D41-E41</f>
        <v>-611.97281999999905</v>
      </c>
      <c r="G41" s="8">
        <f>F41/E41</f>
        <v>-0.12721569510777636</v>
      </c>
    </row>
    <row r="42" spans="2:9" ht="26.25" thickBot="1" x14ac:dyDescent="0.3">
      <c r="B42" s="116" t="s">
        <v>52</v>
      </c>
      <c r="C42" s="113" t="s">
        <v>51</v>
      </c>
      <c r="D42" s="104">
        <f>+D43</f>
        <v>44916.865180000001</v>
      </c>
      <c r="E42" s="15">
        <f>+E44+E45</f>
        <v>41813.847269999998</v>
      </c>
      <c r="F42" s="24">
        <f>+F43</f>
        <v>3103.0179099999987</v>
      </c>
      <c r="G42" s="21">
        <f>F42/E42</f>
        <v>7.4210294258818602E-2</v>
      </c>
      <c r="I42" s="172" t="s">
        <v>250</v>
      </c>
    </row>
    <row r="43" spans="2:9" x14ac:dyDescent="0.25">
      <c r="B43" s="23" t="s">
        <v>50</v>
      </c>
      <c r="C43" s="111" t="s">
        <v>199</v>
      </c>
      <c r="D43" s="105">
        <f>+D44+D45</f>
        <v>44916.865180000001</v>
      </c>
      <c r="E43" s="18">
        <v>41813.847269999998</v>
      </c>
      <c r="F43" s="18">
        <f>+F44+F45</f>
        <v>3103.0179099999987</v>
      </c>
      <c r="G43" s="8">
        <f>F43/E43</f>
        <v>7.4210294258818602E-2</v>
      </c>
    </row>
    <row r="44" spans="2:9" x14ac:dyDescent="0.25">
      <c r="B44" s="23" t="s">
        <v>219</v>
      </c>
      <c r="C44" s="111" t="s">
        <v>200</v>
      </c>
      <c r="D44" s="107">
        <v>11551.67175</v>
      </c>
      <c r="E44" s="107">
        <v>10957.28751</v>
      </c>
      <c r="F44" s="18">
        <f>D44-E44</f>
        <v>594.38423999999941</v>
      </c>
      <c r="G44" s="8">
        <f t="shared" ref="G44:G47" si="4">F44/E44</f>
        <v>5.4245563918765824E-2</v>
      </c>
    </row>
    <row r="45" spans="2:9" ht="15.75" thickBot="1" x14ac:dyDescent="0.3">
      <c r="B45" s="23" t="s">
        <v>220</v>
      </c>
      <c r="C45" s="111" t="s">
        <v>201</v>
      </c>
      <c r="D45" s="107">
        <v>33365.193429999999</v>
      </c>
      <c r="E45" s="107">
        <v>30856.55976</v>
      </c>
      <c r="F45" s="18">
        <f t="shared" ref="F45" si="5">D45-E45</f>
        <v>2508.6336699999993</v>
      </c>
      <c r="G45" s="8">
        <f t="shared" si="4"/>
        <v>8.1299849675788974E-2</v>
      </c>
    </row>
    <row r="46" spans="2:9" ht="15.75" thickBot="1" x14ac:dyDescent="0.3">
      <c r="B46" s="116" t="s">
        <v>49</v>
      </c>
      <c r="C46" s="113" t="s">
        <v>48</v>
      </c>
      <c r="D46" s="104">
        <f>D47+D48</f>
        <v>10860</v>
      </c>
      <c r="E46" s="104">
        <f>E47+E48</f>
        <v>0</v>
      </c>
      <c r="F46" s="104">
        <f>F47+F48</f>
        <v>10860</v>
      </c>
      <c r="G46" s="21" t="e">
        <f>F46/E46</f>
        <v>#DIV/0!</v>
      </c>
    </row>
    <row r="47" spans="2:9" x14ac:dyDescent="0.25">
      <c r="B47" s="25" t="s">
        <v>242</v>
      </c>
      <c r="C47" s="37" t="s">
        <v>243</v>
      </c>
      <c r="D47" s="105">
        <v>4860</v>
      </c>
      <c r="E47" s="18">
        <v>0</v>
      </c>
      <c r="F47" s="18">
        <f>D47-E47</f>
        <v>4860</v>
      </c>
      <c r="G47" s="146" t="e">
        <f t="shared" si="4"/>
        <v>#DIV/0!</v>
      </c>
    </row>
    <row r="48" spans="2:9" ht="15.75" thickBot="1" x14ac:dyDescent="0.3">
      <c r="B48" s="25" t="s">
        <v>238</v>
      </c>
      <c r="C48" s="114" t="s">
        <v>239</v>
      </c>
      <c r="D48" s="105">
        <v>6000</v>
      </c>
      <c r="E48" s="18">
        <v>0</v>
      </c>
      <c r="F48" s="18">
        <f>D48-E48</f>
        <v>6000</v>
      </c>
      <c r="G48" s="8" t="e">
        <f>F48/E48</f>
        <v>#DIV/0!</v>
      </c>
    </row>
    <row r="49" spans="2:7" ht="15.75" thickBot="1" x14ac:dyDescent="0.3">
      <c r="B49" s="116" t="s">
        <v>47</v>
      </c>
      <c r="C49" s="113" t="s">
        <v>46</v>
      </c>
      <c r="D49" s="104">
        <f>SUM(D50:D55)</f>
        <v>1639624.4623099999</v>
      </c>
      <c r="E49" s="15">
        <f>SUM(E50:E55)</f>
        <v>2275042.0501799998</v>
      </c>
      <c r="F49" s="147">
        <f>SUM(F50:F55)</f>
        <v>-635417.58786999981</v>
      </c>
      <c r="G49" s="21">
        <f>F49/E49</f>
        <v>-0.27929927177377928</v>
      </c>
    </row>
    <row r="50" spans="2:7" x14ac:dyDescent="0.25">
      <c r="B50" s="23" t="s">
        <v>45</v>
      </c>
      <c r="C50" s="114" t="s">
        <v>246</v>
      </c>
      <c r="D50" s="105">
        <v>17808.7225</v>
      </c>
      <c r="E50" s="18">
        <v>15364.23</v>
      </c>
      <c r="F50" s="18">
        <f t="shared" ref="F50:F55" si="6">D50-E50</f>
        <v>2444.4925000000003</v>
      </c>
      <c r="G50" s="17">
        <f t="shared" ref="G50" si="7">F50/E50</f>
        <v>0.15910283170715359</v>
      </c>
    </row>
    <row r="51" spans="2:7" ht="26.25" x14ac:dyDescent="0.25">
      <c r="B51" s="23" t="s">
        <v>44</v>
      </c>
      <c r="C51" s="168" t="s">
        <v>43</v>
      </c>
      <c r="D51" s="105">
        <v>23355.460800000001</v>
      </c>
      <c r="E51" s="18">
        <v>34139.106670000001</v>
      </c>
      <c r="F51" s="18">
        <f t="shared" si="6"/>
        <v>-10783.64587</v>
      </c>
      <c r="G51" s="8">
        <f>F51/E51</f>
        <v>-0.31587369799210974</v>
      </c>
    </row>
    <row r="52" spans="2:7" ht="26.25" x14ac:dyDescent="0.25">
      <c r="B52" s="23" t="s">
        <v>42</v>
      </c>
      <c r="C52" s="117" t="s">
        <v>41</v>
      </c>
      <c r="D52" s="105">
        <v>17447.469269999998</v>
      </c>
      <c r="E52" s="18">
        <v>8385.1462699999993</v>
      </c>
      <c r="F52" s="18">
        <f t="shared" si="6"/>
        <v>9062.3229999999985</v>
      </c>
      <c r="G52" s="8">
        <f>F52/E52</f>
        <v>1.0807590837649155</v>
      </c>
    </row>
    <row r="53" spans="2:7" ht="26.25" x14ac:dyDescent="0.25">
      <c r="B53" s="23" t="s">
        <v>193</v>
      </c>
      <c r="C53" s="117" t="s">
        <v>194</v>
      </c>
      <c r="D53" s="105">
        <v>280.99996999999996</v>
      </c>
      <c r="E53" s="18">
        <v>150</v>
      </c>
      <c r="F53" s="18">
        <f t="shared" si="6"/>
        <v>130.99996999999996</v>
      </c>
      <c r="G53" s="8">
        <f t="shared" ref="G53:G55" si="8">F53/E53</f>
        <v>0.87333313333333307</v>
      </c>
    </row>
    <row r="54" spans="2:7" ht="26.25" x14ac:dyDescent="0.25">
      <c r="B54" s="23" t="s">
        <v>221</v>
      </c>
      <c r="C54" s="117" t="s">
        <v>222</v>
      </c>
      <c r="D54" s="105"/>
      <c r="E54" s="18"/>
      <c r="F54" s="18">
        <f t="shared" si="6"/>
        <v>0</v>
      </c>
      <c r="G54" s="8" t="e">
        <f t="shared" si="8"/>
        <v>#DIV/0!</v>
      </c>
    </row>
    <row r="55" spans="2:7" ht="39.75" thickBot="1" x14ac:dyDescent="0.3">
      <c r="B55" s="23" t="s">
        <v>40</v>
      </c>
      <c r="C55" s="117" t="s">
        <v>39</v>
      </c>
      <c r="D55" s="105">
        <v>1580731.8097699999</v>
      </c>
      <c r="E55" s="18">
        <v>2217003.5672399998</v>
      </c>
      <c r="F55" s="18">
        <f t="shared" si="6"/>
        <v>-636271.75746999984</v>
      </c>
      <c r="G55" s="8">
        <f t="shared" si="8"/>
        <v>-0.28699627139622047</v>
      </c>
    </row>
    <row r="56" spans="2:7" ht="15.75" thickBot="1" x14ac:dyDescent="0.3">
      <c r="B56" s="116" t="s">
        <v>38</v>
      </c>
      <c r="C56" s="113" t="s">
        <v>35</v>
      </c>
      <c r="D56" s="104">
        <f>D57</f>
        <v>0</v>
      </c>
      <c r="E56" s="15">
        <f>E57</f>
        <v>150</v>
      </c>
      <c r="F56" s="24">
        <f>F57</f>
        <v>-150</v>
      </c>
      <c r="G56" s="14">
        <f t="shared" ref="G56:G57" si="9">F56/E56</f>
        <v>-1</v>
      </c>
    </row>
    <row r="57" spans="2:7" ht="15.75" thickBot="1" x14ac:dyDescent="0.3">
      <c r="B57" s="20" t="s">
        <v>36</v>
      </c>
      <c r="C57" s="115" t="s">
        <v>35</v>
      </c>
      <c r="D57" s="105">
        <v>0</v>
      </c>
      <c r="E57" s="18">
        <v>150</v>
      </c>
      <c r="F57" s="18">
        <f>D57-E57</f>
        <v>-150</v>
      </c>
      <c r="G57" s="17">
        <f t="shared" si="9"/>
        <v>-1</v>
      </c>
    </row>
    <row r="58" spans="2:7" ht="15.75" thickBot="1" x14ac:dyDescent="0.3">
      <c r="B58" s="19"/>
      <c r="C58" s="108" t="s">
        <v>34</v>
      </c>
      <c r="D58" s="15">
        <f>D18+D22+D27+D33+D39+D42+D46+D49+D56</f>
        <v>2049147.5220199998</v>
      </c>
      <c r="E58" s="15">
        <f>E18+E22+E27+E33+E39+E42+E46+E49+E56</f>
        <v>2724911.9486499997</v>
      </c>
      <c r="F58" s="147">
        <f>F18+F22+F27+F33+F39+F42+F46+F49+F56</f>
        <v>-675764.42662999989</v>
      </c>
      <c r="G58" s="14">
        <f>F58/E58</f>
        <v>-0.24799495887006301</v>
      </c>
    </row>
    <row r="59" spans="2:7" ht="15.75" thickBot="1" x14ac:dyDescent="0.3"/>
    <row r="60" spans="2:7" ht="15.75" thickBot="1" x14ac:dyDescent="0.3">
      <c r="D60" s="15">
        <f>D13</f>
        <v>2049147.5220199998</v>
      </c>
      <c r="E60" s="15">
        <f>E13</f>
        <v>2724911.9486499997</v>
      </c>
      <c r="F60" s="24">
        <f>F13</f>
        <v>-675764.42662999989</v>
      </c>
      <c r="G60" s="14">
        <f>F60/E60</f>
        <v>-0.24799495887006301</v>
      </c>
    </row>
    <row r="62" spans="2:7" x14ac:dyDescent="0.25">
      <c r="D62" s="79">
        <f>D58-D60</f>
        <v>0</v>
      </c>
      <c r="E62" s="79">
        <f>E60-E58</f>
        <v>0</v>
      </c>
      <c r="F62" s="79">
        <f>F60-F58</f>
        <v>0</v>
      </c>
      <c r="G62" s="79">
        <f t="shared" ref="G62" si="10">G60-G58</f>
        <v>0</v>
      </c>
    </row>
    <row r="63" spans="2:7" x14ac:dyDescent="0.25">
      <c r="F63" t="s">
        <v>37</v>
      </c>
    </row>
    <row r="64" spans="2:7" x14ac:dyDescent="0.25">
      <c r="F64" s="79" t="s">
        <v>37</v>
      </c>
    </row>
  </sheetData>
  <protectedRanges>
    <protectedRange sqref="D20" name="Rango1_1"/>
    <protectedRange sqref="D31" name="Rango1_9"/>
    <protectedRange sqref="D32" name="Rango1_10"/>
    <protectedRange sqref="E31" name="Rango1_36"/>
    <protectedRange sqref="E44" name="Rango1_45"/>
  </protectedRanges>
  <mergeCells count="12">
    <mergeCell ref="G2:G3"/>
    <mergeCell ref="B2:B3"/>
    <mergeCell ref="C2:C3"/>
    <mergeCell ref="D2:D3"/>
    <mergeCell ref="E2:E3"/>
    <mergeCell ref="F2:F3"/>
    <mergeCell ref="G16:G17"/>
    <mergeCell ref="B16:B17"/>
    <mergeCell ref="C16:C17"/>
    <mergeCell ref="D16:D17"/>
    <mergeCell ref="E16:E17"/>
    <mergeCell ref="F16:F17"/>
  </mergeCells>
  <pageMargins left="0.7" right="0.7" top="0.75" bottom="0.75" header="0.3" footer="0.3"/>
  <pageSetup orientation="portrait" r:id="rId1"/>
  <ignoredErrors>
    <ignoredError sqref="G12 G46:G48 G21 G29 G34 G40 G53:G54" evalError="1"/>
    <ignoredError sqref="F49 F56 F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workbookViewId="0">
      <selection activeCell="C20" sqref="C20"/>
    </sheetView>
  </sheetViews>
  <sheetFormatPr baseColWidth="10" defaultColWidth="9.140625" defaultRowHeight="15" x14ac:dyDescent="0.25"/>
  <cols>
    <col min="1" max="1" width="1.140625" customWidth="1"/>
    <col min="2" max="2" width="8.85546875" bestFit="1" customWidth="1"/>
    <col min="3" max="3" width="34.85546875" bestFit="1" customWidth="1"/>
    <col min="4" max="6" width="8.42578125" customWidth="1"/>
    <col min="7" max="7" width="8.5703125" customWidth="1"/>
  </cols>
  <sheetData>
    <row r="1" spans="2:10" ht="15.75" thickBot="1" x14ac:dyDescent="0.3"/>
    <row r="2" spans="2:10" ht="15.75" thickBot="1" x14ac:dyDescent="0.3">
      <c r="B2" s="218" t="s">
        <v>18</v>
      </c>
      <c r="C2" s="220" t="s">
        <v>19</v>
      </c>
      <c r="D2" s="220" t="s">
        <v>195</v>
      </c>
      <c r="E2" s="220" t="s">
        <v>196</v>
      </c>
      <c r="F2" s="223" t="s">
        <v>22</v>
      </c>
      <c r="G2" s="95" t="s">
        <v>197</v>
      </c>
    </row>
    <row r="3" spans="2:10" ht="15.75" thickBot="1" x14ac:dyDescent="0.3">
      <c r="B3" s="219"/>
      <c r="C3" s="221"/>
      <c r="D3" s="222"/>
      <c r="E3" s="222"/>
      <c r="F3" s="224"/>
      <c r="G3" s="96" t="s">
        <v>198</v>
      </c>
    </row>
    <row r="4" spans="2:10" x14ac:dyDescent="0.25">
      <c r="B4" s="29" t="s">
        <v>146</v>
      </c>
      <c r="C4" s="37" t="s">
        <v>145</v>
      </c>
      <c r="D4" s="86">
        <f>+D13</f>
        <v>138074.33369999999</v>
      </c>
      <c r="E4" s="175">
        <f>+E13</f>
        <v>103135.05132999999</v>
      </c>
      <c r="F4" s="84">
        <f>D4-E4</f>
        <v>34939.282370000001</v>
      </c>
      <c r="G4" s="35">
        <f t="shared" ref="G4:G9" si="0">F4/E4</f>
        <v>0.33877214312140302</v>
      </c>
    </row>
    <row r="5" spans="2:10" x14ac:dyDescent="0.25">
      <c r="B5" s="29" t="s">
        <v>136</v>
      </c>
      <c r="C5" s="37" t="s">
        <v>135</v>
      </c>
      <c r="D5" s="87">
        <f>+D18</f>
        <v>2759.3357700000001</v>
      </c>
      <c r="E5" s="176">
        <f>+E18</f>
        <v>1360</v>
      </c>
      <c r="F5" s="84">
        <f t="shared" ref="F5:F8" si="1">D5-E5</f>
        <v>1399.3357700000001</v>
      </c>
      <c r="G5" s="35">
        <f t="shared" si="0"/>
        <v>1.0289233602941177</v>
      </c>
      <c r="J5" s="172" t="s">
        <v>250</v>
      </c>
    </row>
    <row r="6" spans="2:10" ht="25.5" x14ac:dyDescent="0.25">
      <c r="B6" s="29" t="s">
        <v>132</v>
      </c>
      <c r="C6" s="37" t="s">
        <v>131</v>
      </c>
      <c r="D6" s="87">
        <f>+D21</f>
        <v>181153.73235999999</v>
      </c>
      <c r="E6" s="176">
        <f>+E21</f>
        <v>142945.83502999999</v>
      </c>
      <c r="F6" s="84">
        <f t="shared" si="1"/>
        <v>38207.897330000007</v>
      </c>
      <c r="G6" s="35">
        <f t="shared" si="0"/>
        <v>0.26728933600605664</v>
      </c>
    </row>
    <row r="7" spans="2:10" x14ac:dyDescent="0.25">
      <c r="B7" s="29" t="s">
        <v>118</v>
      </c>
      <c r="C7" s="37" t="s">
        <v>117</v>
      </c>
      <c r="D7" s="87">
        <f>+D28</f>
        <v>130523.75377000001</v>
      </c>
      <c r="E7" s="176">
        <f>+E28</f>
        <v>108933.31445999999</v>
      </c>
      <c r="F7" s="84">
        <f t="shared" si="1"/>
        <v>21590.439310000016</v>
      </c>
      <c r="G7" s="35">
        <f t="shared" si="0"/>
        <v>0.19819868161569584</v>
      </c>
    </row>
    <row r="8" spans="2:10" ht="15.75" thickBot="1" x14ac:dyDescent="0.3">
      <c r="B8" s="29" t="s">
        <v>112</v>
      </c>
      <c r="C8" s="37" t="s">
        <v>111</v>
      </c>
      <c r="D8" s="87">
        <f>+D31</f>
        <v>30872.455579999998</v>
      </c>
      <c r="E8" s="176">
        <f>+E31</f>
        <v>22999.656289999999</v>
      </c>
      <c r="F8" s="84">
        <f t="shared" si="1"/>
        <v>7872.799289999999</v>
      </c>
      <c r="G8" s="35">
        <f t="shared" si="0"/>
        <v>0.3423007366167905</v>
      </c>
    </row>
    <row r="9" spans="2:10" ht="15.75" thickBot="1" x14ac:dyDescent="0.3">
      <c r="B9" s="92"/>
      <c r="C9" s="93" t="s">
        <v>34</v>
      </c>
      <c r="D9" s="89">
        <f>SUM(D4:D8)</f>
        <v>483383.61118000001</v>
      </c>
      <c r="E9" s="89">
        <f>SUM(E4:E8)</f>
        <v>379373.85710999998</v>
      </c>
      <c r="F9" s="31">
        <f>SUM(F4:F8)</f>
        <v>104009.75407000002</v>
      </c>
      <c r="G9" s="90">
        <f t="shared" si="0"/>
        <v>0.2741616274308597</v>
      </c>
    </row>
    <row r="10" spans="2:10" ht="15.75" thickBot="1" x14ac:dyDescent="0.3"/>
    <row r="11" spans="2:10" x14ac:dyDescent="0.25">
      <c r="B11" s="204" t="s">
        <v>18</v>
      </c>
      <c r="C11" s="206" t="s">
        <v>19</v>
      </c>
      <c r="D11" s="208" t="s">
        <v>20</v>
      </c>
      <c r="E11" s="210" t="s">
        <v>21</v>
      </c>
      <c r="F11" s="210" t="s">
        <v>22</v>
      </c>
      <c r="G11" s="210" t="s">
        <v>23</v>
      </c>
    </row>
    <row r="12" spans="2:10" ht="15.75" thickBot="1" x14ac:dyDescent="0.3">
      <c r="B12" s="205"/>
      <c r="C12" s="207"/>
      <c r="D12" s="209"/>
      <c r="E12" s="211"/>
      <c r="F12" s="211"/>
      <c r="G12" s="211"/>
    </row>
    <row r="13" spans="2:10" ht="15.75" thickBot="1" x14ac:dyDescent="0.3">
      <c r="B13" s="118" t="s">
        <v>146</v>
      </c>
      <c r="C13" s="122" t="s">
        <v>145</v>
      </c>
      <c r="D13" s="85">
        <f>SUM(D14:D17)</f>
        <v>138074.33369999999</v>
      </c>
      <c r="E13" s="85">
        <f>SUM(E14:E17)</f>
        <v>103135.05132999999</v>
      </c>
      <c r="F13" s="85">
        <f t="shared" ref="F13" si="2">SUM(F14:F17)</f>
        <v>34939.282370000001</v>
      </c>
      <c r="G13" s="155">
        <f t="shared" ref="G13:G20" si="3">F13/E13</f>
        <v>0.33877214312140302</v>
      </c>
    </row>
    <row r="14" spans="2:10" x14ac:dyDescent="0.25">
      <c r="B14" s="119" t="s">
        <v>144</v>
      </c>
      <c r="C14" s="28" t="s">
        <v>143</v>
      </c>
      <c r="D14" s="86">
        <v>133118.55974</v>
      </c>
      <c r="E14" s="84">
        <v>101587.34995999999</v>
      </c>
      <c r="F14" s="84">
        <f>D14-E14</f>
        <v>31531.209780000005</v>
      </c>
      <c r="G14" s="156">
        <f t="shared" si="3"/>
        <v>0.3103851984761431</v>
      </c>
    </row>
    <row r="15" spans="2:10" x14ac:dyDescent="0.25">
      <c r="B15" s="119" t="s">
        <v>142</v>
      </c>
      <c r="C15" s="28" t="s">
        <v>141</v>
      </c>
      <c r="D15" s="87">
        <v>1562.3141799999999</v>
      </c>
      <c r="E15" s="36">
        <v>72.450299999999999</v>
      </c>
      <c r="F15" s="36">
        <f t="shared" ref="F15:F38" si="4">D15-E15</f>
        <v>1489.8638799999999</v>
      </c>
      <c r="G15" s="156">
        <f t="shared" si="3"/>
        <v>20.563943558549791</v>
      </c>
    </row>
    <row r="16" spans="2:10" x14ac:dyDescent="0.25">
      <c r="B16" s="119" t="s">
        <v>140</v>
      </c>
      <c r="C16" s="28" t="s">
        <v>139</v>
      </c>
      <c r="D16" s="87">
        <v>2438.9468900000002</v>
      </c>
      <c r="E16" s="36">
        <v>841.15857000000005</v>
      </c>
      <c r="F16" s="36">
        <f t="shared" si="4"/>
        <v>1597.7883200000001</v>
      </c>
      <c r="G16" s="156">
        <f t="shared" si="3"/>
        <v>1.8995090545175091</v>
      </c>
    </row>
    <row r="17" spans="2:10" ht="15.75" thickBot="1" x14ac:dyDescent="0.3">
      <c r="B17" s="119" t="s">
        <v>138</v>
      </c>
      <c r="C17" s="28" t="s">
        <v>137</v>
      </c>
      <c r="D17" s="87">
        <v>954.51288999999997</v>
      </c>
      <c r="E17" s="36">
        <v>634.09249999999997</v>
      </c>
      <c r="F17" s="36">
        <f t="shared" si="4"/>
        <v>320.42039</v>
      </c>
      <c r="G17" s="156">
        <f t="shared" si="3"/>
        <v>0.50532121102205119</v>
      </c>
    </row>
    <row r="18" spans="2:10" ht="15.75" thickBot="1" x14ac:dyDescent="0.3">
      <c r="B18" s="120" t="s">
        <v>136</v>
      </c>
      <c r="C18" s="109" t="s">
        <v>135</v>
      </c>
      <c r="D18" s="38">
        <f>D19+D20</f>
        <v>2759.3357700000001</v>
      </c>
      <c r="E18" s="38">
        <f>E19+E20</f>
        <v>1360</v>
      </c>
      <c r="F18" s="38">
        <f>F19+F20</f>
        <v>1399.3357700000001</v>
      </c>
      <c r="G18" s="157">
        <f t="shared" si="3"/>
        <v>1.0289233602941177</v>
      </c>
    </row>
    <row r="19" spans="2:10" x14ac:dyDescent="0.25">
      <c r="B19" s="119" t="s">
        <v>134</v>
      </c>
      <c r="C19" s="28" t="s">
        <v>133</v>
      </c>
      <c r="D19" s="87">
        <v>2759.3357700000001</v>
      </c>
      <c r="E19" s="36">
        <v>1360</v>
      </c>
      <c r="F19" s="36">
        <f>D19-E19</f>
        <v>1399.3357700000001</v>
      </c>
      <c r="G19" s="158">
        <f t="shared" si="3"/>
        <v>1.0289233602941177</v>
      </c>
    </row>
    <row r="20" spans="2:10" ht="15.75" thickBot="1" x14ac:dyDescent="0.3">
      <c r="B20" s="119" t="s">
        <v>223</v>
      </c>
      <c r="C20" s="28" t="s">
        <v>224</v>
      </c>
      <c r="D20" s="87"/>
      <c r="E20" s="87">
        <v>0</v>
      </c>
      <c r="F20" s="87">
        <f t="shared" si="4"/>
        <v>0</v>
      </c>
      <c r="G20" s="158" t="e">
        <f t="shared" si="3"/>
        <v>#DIV/0!</v>
      </c>
    </row>
    <row r="21" spans="2:10" ht="26.25" thickBot="1" x14ac:dyDescent="0.3">
      <c r="B21" s="120" t="s">
        <v>132</v>
      </c>
      <c r="C21" s="109" t="s">
        <v>131</v>
      </c>
      <c r="D21" s="38">
        <f>SUM(D22:D27)</f>
        <v>181153.73235999999</v>
      </c>
      <c r="E21" s="38">
        <f t="shared" ref="E21" si="5">SUM(E22:E27)</f>
        <v>142945.83502999999</v>
      </c>
      <c r="F21" s="38">
        <f>SUM(F22:F27)</f>
        <v>38207.897330000007</v>
      </c>
      <c r="G21" s="155">
        <f t="shared" ref="G21:G27" si="6">F21/E21</f>
        <v>0.26728933600605664</v>
      </c>
    </row>
    <row r="22" spans="2:10" x14ac:dyDescent="0.25">
      <c r="B22" s="119" t="s">
        <v>130</v>
      </c>
      <c r="C22" s="149" t="s">
        <v>129</v>
      </c>
      <c r="D22" s="87">
        <v>1899.1991799999998</v>
      </c>
      <c r="E22" s="36">
        <v>3911.5988600000001</v>
      </c>
      <c r="F22" s="36">
        <f>D22-E22</f>
        <v>-2012.3996800000002</v>
      </c>
      <c r="G22" s="156">
        <f t="shared" si="6"/>
        <v>-0.51446985031588854</v>
      </c>
    </row>
    <row r="23" spans="2:10" x14ac:dyDescent="0.25">
      <c r="B23" s="119" t="s">
        <v>128</v>
      </c>
      <c r="C23" s="149" t="s">
        <v>127</v>
      </c>
      <c r="D23" s="87">
        <v>175192.50380000001</v>
      </c>
      <c r="E23" s="36">
        <v>138003.39788999999</v>
      </c>
      <c r="F23" s="36">
        <f>D23-E23</f>
        <v>37189.105910000013</v>
      </c>
      <c r="G23" s="156">
        <f t="shared" si="6"/>
        <v>0.26947963947701326</v>
      </c>
    </row>
    <row r="24" spans="2:10" x14ac:dyDescent="0.25">
      <c r="B24" s="119" t="s">
        <v>126</v>
      </c>
      <c r="C24" s="149" t="s">
        <v>125</v>
      </c>
      <c r="D24" s="87">
        <v>1912.11</v>
      </c>
      <c r="E24" s="36">
        <v>511.56</v>
      </c>
      <c r="F24" s="36">
        <f t="shared" si="4"/>
        <v>1400.55</v>
      </c>
      <c r="G24" s="156">
        <f t="shared" si="6"/>
        <v>2.7378020173586677</v>
      </c>
    </row>
    <row r="25" spans="2:10" x14ac:dyDescent="0.25">
      <c r="B25" s="119" t="s">
        <v>124</v>
      </c>
      <c r="C25" s="28" t="s">
        <v>123</v>
      </c>
      <c r="D25" s="87">
        <v>1776.86778</v>
      </c>
      <c r="E25" s="36">
        <v>293.37920000000003</v>
      </c>
      <c r="F25" s="36">
        <f t="shared" si="4"/>
        <v>1483.48858</v>
      </c>
      <c r="G25" s="156">
        <f t="shared" si="6"/>
        <v>5.0565567702141117</v>
      </c>
    </row>
    <row r="26" spans="2:10" x14ac:dyDescent="0.25">
      <c r="B26" s="119" t="s">
        <v>122</v>
      </c>
      <c r="C26" s="28" t="s">
        <v>121</v>
      </c>
      <c r="D26" s="87">
        <v>282.93561999999997</v>
      </c>
      <c r="E26" s="36">
        <v>153.91501</v>
      </c>
      <c r="F26" s="36">
        <f t="shared" si="4"/>
        <v>129.02060999999998</v>
      </c>
      <c r="G26" s="156">
        <f t="shared" si="6"/>
        <v>0.83825878970478562</v>
      </c>
    </row>
    <row r="27" spans="2:10" ht="26.25" thickBot="1" x14ac:dyDescent="0.3">
      <c r="B27" s="119" t="s">
        <v>120</v>
      </c>
      <c r="C27" s="28" t="s">
        <v>119</v>
      </c>
      <c r="D27" s="87">
        <v>90.115979999999993</v>
      </c>
      <c r="E27" s="36">
        <v>71.984070000000003</v>
      </c>
      <c r="F27" s="36">
        <f>D27-E27</f>
        <v>18.131909999999991</v>
      </c>
      <c r="G27" s="156">
        <f t="shared" si="6"/>
        <v>0.25188781351207273</v>
      </c>
      <c r="J27" s="172" t="s">
        <v>250</v>
      </c>
    </row>
    <row r="28" spans="2:10" ht="15.75" thickBot="1" x14ac:dyDescent="0.3">
      <c r="B28" s="120" t="s">
        <v>118</v>
      </c>
      <c r="C28" s="109" t="s">
        <v>117</v>
      </c>
      <c r="D28" s="38">
        <f>D29+D30</f>
        <v>130523.75377000001</v>
      </c>
      <c r="E28" s="38">
        <f>E29+E30</f>
        <v>108933.31445999999</v>
      </c>
      <c r="F28" s="38">
        <f>F29+F30</f>
        <v>21590.439310000012</v>
      </c>
      <c r="G28" s="155">
        <f t="shared" ref="G28:G41" si="7">F28/E28</f>
        <v>0.19819868161569582</v>
      </c>
    </row>
    <row r="29" spans="2:10" x14ac:dyDescent="0.25">
      <c r="B29" s="119" t="s">
        <v>116</v>
      </c>
      <c r="C29" s="28" t="s">
        <v>115</v>
      </c>
      <c r="D29" s="87">
        <v>974.27483999999993</v>
      </c>
      <c r="E29" s="36">
        <v>510.10262999999998</v>
      </c>
      <c r="F29" s="36">
        <f t="shared" si="4"/>
        <v>464.17220999999995</v>
      </c>
      <c r="G29" s="156">
        <f t="shared" si="7"/>
        <v>0.90995847247445083</v>
      </c>
    </row>
    <row r="30" spans="2:10" ht="15.75" thickBot="1" x14ac:dyDescent="0.3">
      <c r="B30" s="119" t="s">
        <v>114</v>
      </c>
      <c r="C30" s="149" t="s">
        <v>113</v>
      </c>
      <c r="D30" s="87">
        <v>129549.47893000001</v>
      </c>
      <c r="E30" s="36">
        <v>108423.21183</v>
      </c>
      <c r="F30" s="36">
        <f>D30-E30</f>
        <v>21126.267100000012</v>
      </c>
      <c r="G30" s="156">
        <f t="shared" si="7"/>
        <v>0.1948500394281302</v>
      </c>
    </row>
    <row r="31" spans="2:10" ht="15.75" thickBot="1" x14ac:dyDescent="0.3">
      <c r="B31" s="120" t="s">
        <v>112</v>
      </c>
      <c r="C31" s="109" t="s">
        <v>111</v>
      </c>
      <c r="D31" s="38">
        <f>SUM(D32:D38)</f>
        <v>30872.455579999998</v>
      </c>
      <c r="E31" s="38">
        <f>SUM(E32:E38)</f>
        <v>22999.656289999999</v>
      </c>
      <c r="F31" s="38">
        <f>SUM(F32:F38)</f>
        <v>7872.7992899999972</v>
      </c>
      <c r="G31" s="155">
        <f t="shared" si="7"/>
        <v>0.34230073661679045</v>
      </c>
    </row>
    <row r="32" spans="2:10" x14ac:dyDescent="0.25">
      <c r="B32" s="119" t="s">
        <v>110</v>
      </c>
      <c r="C32" s="149" t="s">
        <v>109</v>
      </c>
      <c r="D32" s="87">
        <v>1651.9189099999999</v>
      </c>
      <c r="E32" s="36">
        <v>1425.5678600000001</v>
      </c>
      <c r="F32" s="36">
        <f>D32-E32</f>
        <v>226.35104999999976</v>
      </c>
      <c r="G32" s="156">
        <f t="shared" si="7"/>
        <v>0.15877956872568644</v>
      </c>
    </row>
    <row r="33" spans="2:7" x14ac:dyDescent="0.25">
      <c r="B33" s="119" t="s">
        <v>108</v>
      </c>
      <c r="C33" s="28" t="s">
        <v>107</v>
      </c>
      <c r="D33" s="87">
        <v>465.93296999999995</v>
      </c>
      <c r="E33" s="36">
        <v>40</v>
      </c>
      <c r="F33" s="36">
        <f t="shared" si="4"/>
        <v>425.93296999999995</v>
      </c>
      <c r="G33" s="156">
        <f t="shared" si="7"/>
        <v>10.648324249999998</v>
      </c>
    </row>
    <row r="34" spans="2:7" x14ac:dyDescent="0.25">
      <c r="B34" s="119" t="s">
        <v>106</v>
      </c>
      <c r="C34" s="149" t="s">
        <v>105</v>
      </c>
      <c r="D34" s="87">
        <v>2976.79286</v>
      </c>
      <c r="E34" s="36">
        <v>2778.82107</v>
      </c>
      <c r="F34" s="36">
        <f t="shared" si="4"/>
        <v>197.97179000000006</v>
      </c>
      <c r="G34" s="156">
        <f t="shared" si="7"/>
        <v>7.1243086551089116E-2</v>
      </c>
    </row>
    <row r="35" spans="2:7" x14ac:dyDescent="0.25">
      <c r="B35" s="119" t="s">
        <v>104</v>
      </c>
      <c r="C35" s="149" t="s">
        <v>103</v>
      </c>
      <c r="D35" s="87">
        <v>14338.853509999999</v>
      </c>
      <c r="E35" s="36">
        <v>9762.4071000000004</v>
      </c>
      <c r="F35" s="36">
        <f t="shared" si="4"/>
        <v>4576.4464099999987</v>
      </c>
      <c r="G35" s="156">
        <f t="shared" si="7"/>
        <v>0.46878258232029663</v>
      </c>
    </row>
    <row r="36" spans="2:7" x14ac:dyDescent="0.25">
      <c r="B36" s="119" t="s">
        <v>102</v>
      </c>
      <c r="C36" s="28" t="s">
        <v>101</v>
      </c>
      <c r="D36" s="87">
        <v>4679.5734599999996</v>
      </c>
      <c r="E36" s="36">
        <v>1492.5215900000001</v>
      </c>
      <c r="F36" s="36">
        <f t="shared" si="4"/>
        <v>3187.0518699999993</v>
      </c>
      <c r="G36" s="156">
        <f t="shared" si="7"/>
        <v>2.1353472481426543</v>
      </c>
    </row>
    <row r="37" spans="2:7" x14ac:dyDescent="0.25">
      <c r="B37" s="119" t="s">
        <v>100</v>
      </c>
      <c r="C37" s="149" t="s">
        <v>99</v>
      </c>
      <c r="D37" s="87">
        <v>5085.35059</v>
      </c>
      <c r="E37" s="36">
        <v>2605.7566699999998</v>
      </c>
      <c r="F37" s="36">
        <f t="shared" si="4"/>
        <v>2479.5939200000003</v>
      </c>
      <c r="G37" s="156">
        <f t="shared" si="7"/>
        <v>0.95158306550549887</v>
      </c>
    </row>
    <row r="38" spans="2:7" ht="15.75" thickBot="1" x14ac:dyDescent="0.3">
      <c r="B38" s="121" t="s">
        <v>98</v>
      </c>
      <c r="C38" s="150" t="s">
        <v>97</v>
      </c>
      <c r="D38" s="36">
        <v>1674.0332800000001</v>
      </c>
      <c r="E38" s="36">
        <v>4894.5820000000003</v>
      </c>
      <c r="F38" s="34">
        <f t="shared" si="4"/>
        <v>-3220.5487200000002</v>
      </c>
      <c r="G38" s="159">
        <f t="shared" si="7"/>
        <v>-0.65798238133511711</v>
      </c>
    </row>
    <row r="39" spans="2:7" ht="15.75" thickBot="1" x14ac:dyDescent="0.3">
      <c r="B39" s="33"/>
      <c r="C39" s="32" t="s">
        <v>34</v>
      </c>
      <c r="D39" s="31">
        <f>D31+D28+D21+D18+D13</f>
        <v>483383.61118000001</v>
      </c>
      <c r="E39" s="31">
        <f>E31+E28+E21+E18+E13</f>
        <v>379373.85710999992</v>
      </c>
      <c r="F39" s="31">
        <f>F31+F28+F21+F18+F13</f>
        <v>104009.75407000002</v>
      </c>
      <c r="G39" s="155">
        <f t="shared" si="7"/>
        <v>0.27416162743085976</v>
      </c>
    </row>
    <row r="40" spans="2:7" ht="15.95" customHeight="1" thickBot="1" x14ac:dyDescent="0.3">
      <c r="D40" t="s">
        <v>37</v>
      </c>
      <c r="G40" s="160"/>
    </row>
    <row r="41" spans="2:7" s="88" customFormat="1" ht="14.25" thickBot="1" x14ac:dyDescent="0.3">
      <c r="D41" s="31">
        <f>D9</f>
        <v>483383.61118000001</v>
      </c>
      <c r="E41" s="31">
        <f>E9</f>
        <v>379373.85710999998</v>
      </c>
      <c r="F41" s="31">
        <f>F9</f>
        <v>104009.75407000002</v>
      </c>
      <c r="G41" s="155">
        <f t="shared" si="7"/>
        <v>0.2741616274308597</v>
      </c>
    </row>
    <row r="42" spans="2:7" s="88" customFormat="1" ht="14.25" thickBot="1" x14ac:dyDescent="0.3"/>
    <row r="43" spans="2:7" ht="15.75" thickBot="1" x14ac:dyDescent="0.3">
      <c r="D43" s="31">
        <f>D39-D41</f>
        <v>0</v>
      </c>
      <c r="E43" s="31">
        <f>E39-E41</f>
        <v>0</v>
      </c>
      <c r="F43" s="31">
        <f t="shared" ref="F43" si="8">F39-F41</f>
        <v>0</v>
      </c>
    </row>
    <row r="48" spans="2:7" s="91" customFormat="1" ht="13.5" x14ac:dyDescent="0.25"/>
  </sheetData>
  <protectedRanges>
    <protectedRange sqref="E16" name="Rango1_23"/>
  </protectedRanges>
  <mergeCells count="11">
    <mergeCell ref="G11:G12"/>
    <mergeCell ref="B11:B12"/>
    <mergeCell ref="C11:C12"/>
    <mergeCell ref="D11:D12"/>
    <mergeCell ref="E11:E12"/>
    <mergeCell ref="F11:F12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  <ignoredErrors>
    <ignoredError sqref="F18 F21 F28 F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22" sqref="G22"/>
    </sheetView>
  </sheetViews>
  <sheetFormatPr baseColWidth="10" defaultColWidth="9.140625" defaultRowHeight="15" x14ac:dyDescent="0.25"/>
  <cols>
    <col min="1" max="1" width="0.7109375" customWidth="1"/>
    <col min="2" max="2" width="10.85546875" bestFit="1" customWidth="1"/>
    <col min="3" max="3" width="42.140625" customWidth="1"/>
    <col min="4" max="4" width="11.7109375" customWidth="1"/>
    <col min="5" max="5" width="11.42578125" customWidth="1"/>
    <col min="6" max="6" width="10.28515625" customWidth="1"/>
    <col min="7" max="7" width="8.5703125" customWidth="1"/>
  </cols>
  <sheetData>
    <row r="1" spans="2:9" ht="15.75" thickBot="1" x14ac:dyDescent="0.3"/>
    <row r="2" spans="2:9" x14ac:dyDescent="0.25">
      <c r="B2" s="204" t="s">
        <v>18</v>
      </c>
      <c r="C2" s="206" t="s">
        <v>19</v>
      </c>
      <c r="D2" s="208" t="s">
        <v>20</v>
      </c>
      <c r="E2" s="210" t="s">
        <v>21</v>
      </c>
      <c r="F2" s="210" t="s">
        <v>22</v>
      </c>
      <c r="G2" s="210" t="s">
        <v>23</v>
      </c>
    </row>
    <row r="3" spans="2:9" ht="15.75" thickBot="1" x14ac:dyDescent="0.3">
      <c r="B3" s="205"/>
      <c r="C3" s="207"/>
      <c r="D3" s="209"/>
      <c r="E3" s="211"/>
      <c r="F3" s="211"/>
      <c r="G3" s="211"/>
    </row>
    <row r="4" spans="2:9" x14ac:dyDescent="0.25">
      <c r="B4" s="46" t="s">
        <v>0</v>
      </c>
      <c r="C4" s="48" t="s">
        <v>1</v>
      </c>
      <c r="D4" s="45" t="s">
        <v>37</v>
      </c>
      <c r="E4" s="41" t="s">
        <v>37</v>
      </c>
      <c r="F4" s="40" t="s">
        <v>37</v>
      </c>
      <c r="G4" s="42"/>
    </row>
    <row r="5" spans="2:9" x14ac:dyDescent="0.25">
      <c r="B5" s="22" t="s">
        <v>2</v>
      </c>
      <c r="C5" s="39" t="s">
        <v>3</v>
      </c>
      <c r="D5" s="47">
        <v>16293.960550000002</v>
      </c>
      <c r="E5" s="177">
        <v>176430.26177000001</v>
      </c>
      <c r="F5" s="47">
        <f>D5-E5</f>
        <v>-160136.30122000002</v>
      </c>
      <c r="G5" s="49">
        <f t="shared" ref="G5:G14" si="0">F5/E5</f>
        <v>-0.90764645256128851</v>
      </c>
      <c r="I5" s="100" t="s">
        <v>37</v>
      </c>
    </row>
    <row r="6" spans="2:9" ht="26.25" x14ac:dyDescent="0.25">
      <c r="B6" s="22" t="s">
        <v>4</v>
      </c>
      <c r="C6" s="39" t="s">
        <v>5</v>
      </c>
      <c r="D6" s="40">
        <v>117886.71018000001</v>
      </c>
      <c r="E6" s="178">
        <v>92462.065370000011</v>
      </c>
      <c r="F6" s="40">
        <f t="shared" ref="F6:F13" si="1">D6-E6</f>
        <v>25424.644809999998</v>
      </c>
      <c r="G6" s="49">
        <f t="shared" si="0"/>
        <v>0.27497379285504486</v>
      </c>
    </row>
    <row r="7" spans="2:9" ht="26.25" x14ac:dyDescent="0.25">
      <c r="B7" s="22" t="s">
        <v>6</v>
      </c>
      <c r="C7" s="39" t="s">
        <v>7</v>
      </c>
      <c r="D7" s="40">
        <v>11311.255730000001</v>
      </c>
      <c r="E7" s="178">
        <v>7763.6927400000004</v>
      </c>
      <c r="F7" s="40">
        <f t="shared" si="1"/>
        <v>3547.5629900000004</v>
      </c>
      <c r="G7" s="49">
        <f t="shared" si="0"/>
        <v>0.45694273444417638</v>
      </c>
      <c r="I7" s="172" t="s">
        <v>250</v>
      </c>
    </row>
    <row r="8" spans="2:9" x14ac:dyDescent="0.25">
      <c r="B8" s="22" t="s">
        <v>8</v>
      </c>
      <c r="C8" s="39" t="s">
        <v>9</v>
      </c>
      <c r="D8" s="40">
        <v>2546.0953799999997</v>
      </c>
      <c r="E8" s="178">
        <v>2204.3851500000001</v>
      </c>
      <c r="F8" s="40">
        <f t="shared" si="1"/>
        <v>341.71022999999968</v>
      </c>
      <c r="G8" s="49">
        <f t="shared" si="0"/>
        <v>0.15501385046075078</v>
      </c>
    </row>
    <row r="9" spans="2:9" x14ac:dyDescent="0.25">
      <c r="B9" s="22" t="s">
        <v>10</v>
      </c>
      <c r="C9" s="39" t="s">
        <v>11</v>
      </c>
      <c r="D9" s="40">
        <v>4688.5262000000002</v>
      </c>
      <c r="E9" s="178">
        <v>3932.2238700000003</v>
      </c>
      <c r="F9" s="40">
        <f t="shared" si="1"/>
        <v>756.30232999999998</v>
      </c>
      <c r="G9" s="49">
        <f t="shared" si="0"/>
        <v>0.19233450459675885</v>
      </c>
    </row>
    <row r="10" spans="2:9" x14ac:dyDescent="0.25">
      <c r="B10" s="22" t="s">
        <v>12</v>
      </c>
      <c r="C10" s="39" t="s">
        <v>13</v>
      </c>
      <c r="D10" s="40">
        <v>8477.2514300000003</v>
      </c>
      <c r="E10" s="178">
        <v>8200.7677999999996</v>
      </c>
      <c r="F10" s="40">
        <f t="shared" si="1"/>
        <v>276.48363000000063</v>
      </c>
      <c r="G10" s="49">
        <f t="shared" si="0"/>
        <v>3.3714359038430605E-2</v>
      </c>
    </row>
    <row r="11" spans="2:9" ht="26.25" x14ac:dyDescent="0.25">
      <c r="B11" s="22" t="s">
        <v>244</v>
      </c>
      <c r="C11" s="39" t="s">
        <v>245</v>
      </c>
      <c r="D11" s="40">
        <v>1473.87499</v>
      </c>
      <c r="E11" s="178">
        <v>0</v>
      </c>
      <c r="F11" s="40">
        <f t="shared" si="1"/>
        <v>1473.87499</v>
      </c>
      <c r="G11" s="49" t="e">
        <f t="shared" si="0"/>
        <v>#DIV/0!</v>
      </c>
    </row>
    <row r="12" spans="2:9" ht="26.25" x14ac:dyDescent="0.25">
      <c r="B12" s="22" t="s">
        <v>14</v>
      </c>
      <c r="C12" s="39" t="s">
        <v>15</v>
      </c>
      <c r="D12" s="40">
        <v>153.92473000000001</v>
      </c>
      <c r="E12" s="178">
        <v>110.49118</v>
      </c>
      <c r="F12" s="40">
        <f t="shared" si="1"/>
        <v>43.433550000000011</v>
      </c>
      <c r="G12" s="49">
        <f t="shared" si="0"/>
        <v>0.39309517737071875</v>
      </c>
    </row>
    <row r="13" spans="2:9" ht="15.75" thickBot="1" x14ac:dyDescent="0.3">
      <c r="B13" s="22" t="s">
        <v>16</v>
      </c>
      <c r="C13" s="39" t="s">
        <v>17</v>
      </c>
      <c r="D13" s="40">
        <v>355.24405000000002</v>
      </c>
      <c r="E13" s="178">
        <v>640.73712</v>
      </c>
      <c r="F13" s="40">
        <f t="shared" si="1"/>
        <v>-285.49306999999999</v>
      </c>
      <c r="G13" s="49">
        <f t="shared" si="0"/>
        <v>-0.44556973693049029</v>
      </c>
    </row>
    <row r="14" spans="2:9" ht="15.75" thickBot="1" x14ac:dyDescent="0.3">
      <c r="B14" s="43"/>
      <c r="C14" s="44" t="s">
        <v>34</v>
      </c>
      <c r="D14" s="24">
        <f>SUM(D4:D13)</f>
        <v>163186.84324000005</v>
      </c>
      <c r="E14" s="24">
        <f>SUM(E4:E13)</f>
        <v>291744.625</v>
      </c>
      <c r="F14" s="24">
        <f>SUM(F4:F13)</f>
        <v>-128557.78176000001</v>
      </c>
      <c r="G14" s="50">
        <f t="shared" si="0"/>
        <v>-0.44065175754309105</v>
      </c>
    </row>
    <row r="15" spans="2:9" x14ac:dyDescent="0.25">
      <c r="D15" s="41" t="s">
        <v>37</v>
      </c>
    </row>
  </sheetData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ignoredErrors>
    <ignoredError sqref="G1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"/>
  <sheetViews>
    <sheetView topLeftCell="A2" workbookViewId="0">
      <selection activeCell="F38" sqref="F37:F38"/>
    </sheetView>
  </sheetViews>
  <sheetFormatPr baseColWidth="10" defaultColWidth="9.140625" defaultRowHeight="15" x14ac:dyDescent="0.25"/>
  <cols>
    <col min="2" max="2" width="13.140625" customWidth="1"/>
    <col min="3" max="3" width="39.28515625" bestFit="1" customWidth="1"/>
    <col min="4" max="4" width="7" customWidth="1"/>
    <col min="5" max="5" width="9.5703125" bestFit="1" customWidth="1"/>
    <col min="6" max="6" width="10" bestFit="1" customWidth="1"/>
  </cols>
  <sheetData>
    <row r="1" spans="2:9" ht="15.75" thickBot="1" x14ac:dyDescent="0.3"/>
    <row r="2" spans="2:9" ht="27.75" thickBot="1" x14ac:dyDescent="0.3">
      <c r="B2" s="134" t="s">
        <v>147</v>
      </c>
      <c r="C2" s="135" t="s">
        <v>148</v>
      </c>
      <c r="D2" s="135" t="s">
        <v>149</v>
      </c>
      <c r="E2" s="135" t="s">
        <v>150</v>
      </c>
      <c r="F2" s="135" t="s">
        <v>155</v>
      </c>
      <c r="G2" s="135" t="s">
        <v>151</v>
      </c>
    </row>
    <row r="3" spans="2:9" x14ac:dyDescent="0.25">
      <c r="B3" s="128" t="s">
        <v>232</v>
      </c>
      <c r="C3" s="128" t="s">
        <v>226</v>
      </c>
      <c r="D3" s="130">
        <v>0</v>
      </c>
      <c r="E3" s="136">
        <v>0</v>
      </c>
      <c r="F3" s="136">
        <f>D3-E3</f>
        <v>0</v>
      </c>
      <c r="G3" s="63" t="e">
        <f>F3/E3</f>
        <v>#DIV/0!</v>
      </c>
    </row>
    <row r="4" spans="2:9" x14ac:dyDescent="0.25">
      <c r="B4" s="127" t="s">
        <v>233</v>
      </c>
      <c r="C4" s="127" t="s">
        <v>228</v>
      </c>
      <c r="D4" s="131">
        <v>0</v>
      </c>
      <c r="E4" s="137">
        <v>0</v>
      </c>
      <c r="F4" s="137">
        <f t="shared" ref="F4:F8" si="0">D4-E4</f>
        <v>0</v>
      </c>
      <c r="G4" s="64" t="e">
        <f t="shared" ref="G4:G8" si="1">F4/E4</f>
        <v>#DIV/0!</v>
      </c>
    </row>
    <row r="5" spans="2:9" x14ac:dyDescent="0.25">
      <c r="B5" s="127" t="s">
        <v>234</v>
      </c>
      <c r="C5" s="127" t="s">
        <v>227</v>
      </c>
      <c r="D5" s="131">
        <v>0</v>
      </c>
      <c r="E5" s="137">
        <v>0</v>
      </c>
      <c r="F5" s="137">
        <f t="shared" si="0"/>
        <v>0</v>
      </c>
      <c r="G5" s="64" t="e">
        <f t="shared" si="1"/>
        <v>#DIV/0!</v>
      </c>
    </row>
    <row r="6" spans="2:9" x14ac:dyDescent="0.25">
      <c r="B6" s="127" t="s">
        <v>235</v>
      </c>
      <c r="C6" s="127" t="s">
        <v>229</v>
      </c>
      <c r="D6" s="131">
        <v>0</v>
      </c>
      <c r="E6" s="137">
        <v>0</v>
      </c>
      <c r="F6" s="137">
        <f t="shared" si="0"/>
        <v>0</v>
      </c>
      <c r="G6" s="64" t="e">
        <f t="shared" si="1"/>
        <v>#DIV/0!</v>
      </c>
      <c r="I6" s="172" t="s">
        <v>250</v>
      </c>
    </row>
    <row r="7" spans="2:9" x14ac:dyDescent="0.25">
      <c r="B7" s="127" t="s">
        <v>236</v>
      </c>
      <c r="C7" s="127" t="s">
        <v>230</v>
      </c>
      <c r="D7" s="131">
        <v>0</v>
      </c>
      <c r="E7" s="137">
        <v>0</v>
      </c>
      <c r="F7" s="137">
        <f t="shared" si="0"/>
        <v>0</v>
      </c>
      <c r="G7" s="64" t="e">
        <f t="shared" si="1"/>
        <v>#DIV/0!</v>
      </c>
    </row>
    <row r="8" spans="2:9" ht="15.75" thickBot="1" x14ac:dyDescent="0.3">
      <c r="B8" s="129" t="s">
        <v>237</v>
      </c>
      <c r="C8" s="129" t="s">
        <v>231</v>
      </c>
      <c r="D8" s="132">
        <v>0</v>
      </c>
      <c r="E8" s="138">
        <v>0</v>
      </c>
      <c r="F8" s="138">
        <f t="shared" si="0"/>
        <v>0</v>
      </c>
      <c r="G8" s="65" t="e">
        <f t="shared" si="1"/>
        <v>#DIV/0!</v>
      </c>
    </row>
    <row r="9" spans="2:9" ht="15.75" thickBot="1" x14ac:dyDescent="0.3">
      <c r="B9" s="225" t="s">
        <v>34</v>
      </c>
      <c r="C9" s="226"/>
      <c r="D9" s="24">
        <f>SUM(D3:D8)</f>
        <v>0</v>
      </c>
      <c r="E9" s="24">
        <f t="shared" ref="E9:F9" si="2">SUM(E3:E8)</f>
        <v>0</v>
      </c>
      <c r="F9" s="24">
        <f t="shared" si="2"/>
        <v>0</v>
      </c>
      <c r="G9" s="133" t="e">
        <f>F9/E9</f>
        <v>#DIV/0!</v>
      </c>
    </row>
  </sheetData>
  <protectedRanges>
    <protectedRange sqref="B3:C3" name="Rango1_1"/>
    <protectedRange sqref="E3" name="Rango1_1_1"/>
    <protectedRange sqref="B5:C5" name="Rango1_1_2"/>
    <protectedRange sqref="E5" name="Rango1_1_3"/>
    <protectedRange sqref="B4:C4" name="Rango1_1_4"/>
    <protectedRange sqref="E4" name="Rango1_1_5"/>
    <protectedRange sqref="B6:C6" name="Rango1_1_6"/>
    <protectedRange sqref="E6" name="Rango1_1_7"/>
    <protectedRange sqref="B7:C7" name="Rango1_1_8"/>
    <protectedRange sqref="E7" name="Rango1_1_9"/>
    <protectedRange sqref="B8:C8" name="Rango1_1_10"/>
    <protectedRange sqref="E8" name="Rango1_1_11"/>
  </protectedRanges>
  <mergeCells count="1">
    <mergeCell ref="B9:C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>
      <selection activeCell="N9" sqref="N9"/>
    </sheetView>
  </sheetViews>
  <sheetFormatPr baseColWidth="10" defaultColWidth="9.140625" defaultRowHeight="15" x14ac:dyDescent="0.25"/>
  <cols>
    <col min="1" max="1" width="2.42578125" customWidth="1"/>
    <col min="2" max="2" width="9.5703125" customWidth="1"/>
    <col min="3" max="3" width="41.140625" customWidth="1"/>
    <col min="4" max="4" width="10.85546875" bestFit="1" customWidth="1"/>
    <col min="5" max="5" width="13" customWidth="1"/>
    <col min="6" max="6" width="12.7109375" customWidth="1"/>
    <col min="7" max="7" width="8.140625" customWidth="1"/>
    <col min="9" max="9" width="11.140625" bestFit="1" customWidth="1"/>
  </cols>
  <sheetData>
    <row r="1" spans="2:9" ht="15.75" thickBot="1" x14ac:dyDescent="0.3">
      <c r="D1" t="s">
        <v>249</v>
      </c>
      <c r="E1" t="s">
        <v>248</v>
      </c>
    </row>
    <row r="2" spans="2:9" ht="27.75" thickBot="1" x14ac:dyDescent="0.3">
      <c r="B2" s="94" t="s">
        <v>147</v>
      </c>
      <c r="C2" s="97" t="s">
        <v>148</v>
      </c>
      <c r="D2" s="97" t="s">
        <v>149</v>
      </c>
      <c r="E2" s="97" t="s">
        <v>150</v>
      </c>
      <c r="F2" s="97" t="s">
        <v>155</v>
      </c>
      <c r="G2" s="97" t="s">
        <v>151</v>
      </c>
    </row>
    <row r="3" spans="2:9" x14ac:dyDescent="0.25">
      <c r="B3" s="23" t="s">
        <v>162</v>
      </c>
      <c r="C3" s="70" t="s">
        <v>163</v>
      </c>
      <c r="D3" s="170">
        <f>+D13</f>
        <v>74826.082219999997</v>
      </c>
      <c r="E3" s="170">
        <v>9080.3805399999983</v>
      </c>
      <c r="F3" s="189">
        <f>D3-E3</f>
        <v>65745.701679999998</v>
      </c>
      <c r="G3" s="63">
        <f>F3/E3</f>
        <v>7.2404126005935003</v>
      </c>
      <c r="I3" s="179" t="s">
        <v>250</v>
      </c>
    </row>
    <row r="4" spans="2:9" ht="15.75" thickBot="1" x14ac:dyDescent="0.3">
      <c r="B4" s="23" t="s">
        <v>164</v>
      </c>
      <c r="C4" s="19" t="s">
        <v>165</v>
      </c>
      <c r="D4" s="171">
        <f>+D26</f>
        <v>96329.841609999989</v>
      </c>
      <c r="E4" s="171">
        <v>80792.364430000001</v>
      </c>
      <c r="F4" s="190">
        <f>D4-E4</f>
        <v>15537.477179999987</v>
      </c>
      <c r="G4" s="65">
        <f>F4/E4</f>
        <v>0.19231368322512638</v>
      </c>
    </row>
    <row r="5" spans="2:9" ht="15.75" thickBot="1" x14ac:dyDescent="0.3">
      <c r="B5" s="68"/>
      <c r="C5" s="16" t="s">
        <v>34</v>
      </c>
      <c r="D5" s="191">
        <f>SUM(D3:D4)</f>
        <v>171155.92382999999</v>
      </c>
      <c r="E5" s="191">
        <f t="shared" ref="E5:F5" si="0">SUM(E3:E4)</f>
        <v>89872.74497</v>
      </c>
      <c r="F5" s="191">
        <f t="shared" si="0"/>
        <v>81283.178859999985</v>
      </c>
      <c r="G5" s="50">
        <f>F5/E5</f>
        <v>0.90442523912152395</v>
      </c>
    </row>
    <row r="6" spans="2:9" ht="15.75" thickBot="1" x14ac:dyDescent="0.3">
      <c r="D6" s="192"/>
      <c r="E6" s="192"/>
      <c r="F6" s="192"/>
    </row>
    <row r="7" spans="2:9" ht="27.75" thickBot="1" x14ac:dyDescent="0.3">
      <c r="B7" s="94" t="s">
        <v>147</v>
      </c>
      <c r="C7" s="97" t="s">
        <v>148</v>
      </c>
      <c r="D7" s="193" t="s">
        <v>149</v>
      </c>
      <c r="E7" s="193" t="s">
        <v>150</v>
      </c>
      <c r="F7" s="193" t="s">
        <v>155</v>
      </c>
      <c r="G7" s="97" t="s">
        <v>151</v>
      </c>
    </row>
    <row r="8" spans="2:9" x14ac:dyDescent="0.25">
      <c r="B8" s="74">
        <v>99999</v>
      </c>
      <c r="C8" s="72" t="s">
        <v>167</v>
      </c>
      <c r="D8" s="170">
        <v>10224.092470000001</v>
      </c>
      <c r="E8" s="170">
        <v>1633.9317800000001</v>
      </c>
      <c r="F8" s="170">
        <f>D8-E8</f>
        <v>8590.1606900000006</v>
      </c>
      <c r="G8" s="123">
        <f>F8/E8</f>
        <v>5.25735578140233</v>
      </c>
    </row>
    <row r="9" spans="2:9" x14ac:dyDescent="0.25">
      <c r="B9" s="71">
        <v>99999</v>
      </c>
      <c r="C9" s="73" t="s">
        <v>169</v>
      </c>
      <c r="D9" s="194">
        <v>4910.3013799999999</v>
      </c>
      <c r="E9" s="171">
        <v>2692.4155599999999</v>
      </c>
      <c r="F9" s="171">
        <f t="shared" ref="F9:F12" si="1">D9-E9</f>
        <v>2217.88582</v>
      </c>
      <c r="G9" s="124">
        <f t="shared" ref="G9:G12" si="2">F9/E9</f>
        <v>0.82375315792633441</v>
      </c>
    </row>
    <row r="10" spans="2:9" x14ac:dyDescent="0.25">
      <c r="B10" s="71">
        <v>99999</v>
      </c>
      <c r="C10" s="73" t="s">
        <v>168</v>
      </c>
      <c r="D10" s="171">
        <v>51794.493240000003</v>
      </c>
      <c r="E10" s="171">
        <v>2913.009</v>
      </c>
      <c r="F10" s="171">
        <f>D10-E10</f>
        <v>48881.484240000005</v>
      </c>
      <c r="G10" s="124">
        <f t="shared" si="2"/>
        <v>16.780409617683983</v>
      </c>
      <c r="I10" t="s">
        <v>251</v>
      </c>
    </row>
    <row r="11" spans="2:9" x14ac:dyDescent="0.25">
      <c r="B11" s="71">
        <v>99999</v>
      </c>
      <c r="C11" s="73" t="s">
        <v>225</v>
      </c>
      <c r="D11" s="171">
        <v>4144.9051300000001</v>
      </c>
      <c r="E11" s="171">
        <v>0</v>
      </c>
      <c r="F11" s="171">
        <f>D11-E11</f>
        <v>4144.9051300000001</v>
      </c>
      <c r="G11" s="124" t="e">
        <f t="shared" si="2"/>
        <v>#DIV/0!</v>
      </c>
    </row>
    <row r="12" spans="2:9" ht="27" thickBot="1" x14ac:dyDescent="0.3">
      <c r="B12" s="71">
        <v>99999</v>
      </c>
      <c r="C12" s="73" t="s">
        <v>166</v>
      </c>
      <c r="D12" s="171">
        <v>3752.29</v>
      </c>
      <c r="E12" s="171">
        <v>1841.0242000000001</v>
      </c>
      <c r="F12" s="171">
        <f t="shared" si="1"/>
        <v>1911.2657999999999</v>
      </c>
      <c r="G12" s="125">
        <f t="shared" si="2"/>
        <v>1.0381535451842512</v>
      </c>
    </row>
    <row r="13" spans="2:9" ht="15.75" thickBot="1" x14ac:dyDescent="0.3">
      <c r="B13" s="165"/>
      <c r="C13" s="166" t="s">
        <v>247</v>
      </c>
      <c r="D13" s="195">
        <f>SUM(D8:D12)</f>
        <v>74826.082219999997</v>
      </c>
      <c r="E13" s="191">
        <f>SUM(E8:E12)</f>
        <v>9080.3805400000001</v>
      </c>
      <c r="F13" s="191">
        <f>SUM(F8:F12)</f>
        <v>65745.701679999998</v>
      </c>
      <c r="G13" s="50">
        <f>F13/E13</f>
        <v>7.2404126005934986</v>
      </c>
    </row>
    <row r="14" spans="2:9" ht="15.75" thickBot="1" x14ac:dyDescent="0.3"/>
    <row r="15" spans="2:9" s="66" customFormat="1" ht="27.75" thickBot="1" x14ac:dyDescent="0.25">
      <c r="B15" s="94" t="s">
        <v>147</v>
      </c>
      <c r="C15" s="94" t="s">
        <v>148</v>
      </c>
      <c r="D15" s="94" t="s">
        <v>149</v>
      </c>
      <c r="E15" s="94" t="s">
        <v>150</v>
      </c>
      <c r="F15" s="94" t="s">
        <v>155</v>
      </c>
      <c r="G15" s="94" t="s">
        <v>151</v>
      </c>
    </row>
    <row r="16" spans="2:9" x14ac:dyDescent="0.25">
      <c r="B16" s="54" t="s">
        <v>152</v>
      </c>
      <c r="C16" s="57" t="s">
        <v>153</v>
      </c>
      <c r="D16" s="184">
        <v>133.35</v>
      </c>
      <c r="E16" s="170">
        <v>6.7560000000000002</v>
      </c>
      <c r="F16" s="60">
        <f>D16-E16</f>
        <v>126.59399999999999</v>
      </c>
      <c r="G16" s="63">
        <f>F16/E16</f>
        <v>18.738010657193605</v>
      </c>
    </row>
    <row r="17" spans="2:9" x14ac:dyDescent="0.25">
      <c r="B17" s="55">
        <v>11206</v>
      </c>
      <c r="C17" s="58" t="s">
        <v>157</v>
      </c>
      <c r="D17" s="185">
        <v>3343.6934799999999</v>
      </c>
      <c r="E17" s="171">
        <v>2898.9308099999998</v>
      </c>
      <c r="F17" s="61">
        <f t="shared" ref="F17:F25" si="3">D17-E17</f>
        <v>444.76267000000007</v>
      </c>
      <c r="G17" s="64">
        <f t="shared" ref="G17:G27" si="4">F17/E17</f>
        <v>0.15342300287601554</v>
      </c>
    </row>
    <row r="18" spans="2:9" x14ac:dyDescent="0.25">
      <c r="B18" s="55">
        <v>11219</v>
      </c>
      <c r="C18" s="59" t="s">
        <v>156</v>
      </c>
      <c r="D18" s="169">
        <v>1858.5568899999998</v>
      </c>
      <c r="E18" s="171">
        <v>1625.9455500000001</v>
      </c>
      <c r="F18" s="61">
        <f t="shared" si="3"/>
        <v>232.6113399999997</v>
      </c>
      <c r="G18" s="64">
        <f t="shared" si="4"/>
        <v>0.14306219540992604</v>
      </c>
    </row>
    <row r="19" spans="2:9" x14ac:dyDescent="0.25">
      <c r="B19" s="55">
        <v>12553</v>
      </c>
      <c r="C19" s="59" t="s">
        <v>158</v>
      </c>
      <c r="D19" s="169">
        <v>295.00903000000005</v>
      </c>
      <c r="E19" s="171">
        <v>258.08660000000003</v>
      </c>
      <c r="F19" s="61">
        <f t="shared" si="3"/>
        <v>36.92243000000002</v>
      </c>
      <c r="G19" s="64">
        <f t="shared" si="4"/>
        <v>0.14306217370448529</v>
      </c>
    </row>
    <row r="20" spans="2:9" x14ac:dyDescent="0.25">
      <c r="B20" s="55">
        <v>12581</v>
      </c>
      <c r="C20" s="59" t="s">
        <v>159</v>
      </c>
      <c r="D20" s="169">
        <v>4207.5129699999998</v>
      </c>
      <c r="E20" s="171">
        <v>3612.27142</v>
      </c>
      <c r="F20" s="61">
        <f t="shared" si="3"/>
        <v>595.24154999999973</v>
      </c>
      <c r="G20" s="64">
        <f t="shared" si="4"/>
        <v>0.16478317401741638</v>
      </c>
    </row>
    <row r="21" spans="2:9" x14ac:dyDescent="0.25">
      <c r="B21" s="55">
        <v>12784</v>
      </c>
      <c r="C21" s="58" t="s">
        <v>154</v>
      </c>
      <c r="D21" s="169">
        <v>6687.3869299999997</v>
      </c>
      <c r="E21" s="171">
        <v>6095.1466</v>
      </c>
      <c r="F21" s="61">
        <f t="shared" si="3"/>
        <v>592.24032999999963</v>
      </c>
      <c r="G21" s="64">
        <f t="shared" si="4"/>
        <v>9.716588769169221E-2</v>
      </c>
      <c r="I21" s="180" t="s">
        <v>252</v>
      </c>
    </row>
    <row r="22" spans="2:9" x14ac:dyDescent="0.25">
      <c r="B22" s="55">
        <v>12874</v>
      </c>
      <c r="C22" s="58" t="s">
        <v>154</v>
      </c>
      <c r="D22" s="169"/>
      <c r="E22" s="171">
        <v>0</v>
      </c>
      <c r="F22" s="61"/>
      <c r="G22" s="64"/>
    </row>
    <row r="23" spans="2:9" x14ac:dyDescent="0.25">
      <c r="B23" s="56">
        <v>14253</v>
      </c>
      <c r="C23" s="59" t="s">
        <v>192</v>
      </c>
      <c r="D23" s="169">
        <v>46455.498</v>
      </c>
      <c r="E23" s="171">
        <v>42815.463179999999</v>
      </c>
      <c r="F23" s="61">
        <f t="shared" si="3"/>
        <v>3640.0348200000008</v>
      </c>
      <c r="G23" s="64">
        <f t="shared" si="4"/>
        <v>8.5016826857553129E-2</v>
      </c>
    </row>
    <row r="24" spans="2:9" x14ac:dyDescent="0.25">
      <c r="B24" s="55">
        <v>15910</v>
      </c>
      <c r="C24" s="59" t="s">
        <v>160</v>
      </c>
      <c r="D24" s="169">
        <v>31245.077829999998</v>
      </c>
      <c r="E24" s="171">
        <v>21673.628559999997</v>
      </c>
      <c r="F24" s="61">
        <f t="shared" si="3"/>
        <v>9571.449270000001</v>
      </c>
      <c r="G24" s="64">
        <f t="shared" si="4"/>
        <v>0.44161729742220895</v>
      </c>
    </row>
    <row r="25" spans="2:9" ht="15.75" thickBot="1" x14ac:dyDescent="0.3">
      <c r="B25" s="55">
        <v>15980</v>
      </c>
      <c r="C25" s="58" t="s">
        <v>161</v>
      </c>
      <c r="D25" s="169">
        <v>2103.75648</v>
      </c>
      <c r="E25" s="186">
        <v>1806.13571</v>
      </c>
      <c r="F25" s="62">
        <f t="shared" si="3"/>
        <v>297.62076999999999</v>
      </c>
      <c r="G25" s="65">
        <f t="shared" si="4"/>
        <v>0.16478317124907518</v>
      </c>
    </row>
    <row r="26" spans="2:9" ht="15.75" thickBot="1" x14ac:dyDescent="0.3">
      <c r="B26" s="163"/>
      <c r="C26" s="164" t="s">
        <v>247</v>
      </c>
      <c r="D26" s="187">
        <f>SUM(D16:D25)</f>
        <v>96329.841609999989</v>
      </c>
      <c r="E26" s="188">
        <f>SUM(E16:E25)</f>
        <v>80792.364430000001</v>
      </c>
      <c r="F26" s="51">
        <f>SUM(F16:F25)</f>
        <v>15537.47718</v>
      </c>
      <c r="G26" s="52">
        <f t="shared" si="4"/>
        <v>0.19231368322512651</v>
      </c>
      <c r="I26" s="126"/>
    </row>
    <row r="27" spans="2:9" ht="15.75" thickBot="1" x14ac:dyDescent="0.3">
      <c r="B27" s="161"/>
      <c r="C27" s="162" t="s">
        <v>34</v>
      </c>
      <c r="D27" s="53">
        <f>D13+D26</f>
        <v>171155.92382999999</v>
      </c>
      <c r="E27" s="53">
        <f>E13+E26</f>
        <v>89872.74497</v>
      </c>
      <c r="F27" s="51">
        <f>F13+F26</f>
        <v>81283.17886</v>
      </c>
      <c r="G27" s="52">
        <f t="shared" si="4"/>
        <v>0.90442523912152406</v>
      </c>
    </row>
    <row r="28" spans="2:9" x14ac:dyDescent="0.25">
      <c r="D28" s="126" t="s">
        <v>37</v>
      </c>
      <c r="E28" t="s">
        <v>37</v>
      </c>
      <c r="I28" s="126"/>
    </row>
    <row r="29" spans="2:9" x14ac:dyDescent="0.25">
      <c r="D29" s="126" t="s">
        <v>37</v>
      </c>
    </row>
  </sheetData>
  <protectedRanges>
    <protectedRange sqref="D9" name="Rango1_3"/>
  </protectedRanges>
  <pageMargins left="0.7" right="0.7" top="0.75" bottom="0.75" header="0.3" footer="0.3"/>
  <pageSetup paperSize="9" orientation="portrait" horizontalDpi="0" verticalDpi="0" r:id="rId1"/>
  <ignoredErrors>
    <ignoredError sqref="G23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6" sqref="M26"/>
    </sheetView>
  </sheetViews>
  <sheetFormatPr baseColWidth="10" defaultRowHeight="15" x14ac:dyDescent="0.25"/>
  <cols>
    <col min="6" max="6" width="13.7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Gastos de Personal</vt:lpstr>
      <vt:lpstr>Servicios</vt:lpstr>
      <vt:lpstr>Materiales y Sum</vt:lpstr>
      <vt:lpstr>Consumo Bienes dist de Invent</vt:lpstr>
      <vt:lpstr>Gasto Deterioro Ctas x Cob</vt:lpstr>
      <vt:lpstr>Transf Corrientes Gastos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arges</dc:creator>
  <cp:lastModifiedBy>Gerardo Cordero Arguedas</cp:lastModifiedBy>
  <dcterms:created xsi:type="dcterms:W3CDTF">2023-06-28T03:19:56Z</dcterms:created>
  <dcterms:modified xsi:type="dcterms:W3CDTF">2024-10-16T17:29:01Z</dcterms:modified>
</cp:coreProperties>
</file>